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Models\SATIMGE_Veda\Waste\"/>
    </mc:Choice>
  </mc:AlternateContent>
  <xr:revisionPtr revIDLastSave="0" documentId="13_ncr:1_{BD13C7E8-DEE4-444A-8288-AA10823A2D39}" xr6:coauthVersionLast="47" xr6:coauthVersionMax="47" xr10:uidLastSave="{00000000-0000-0000-0000-000000000000}"/>
  <bookViews>
    <workbookView xWindow="1920" yWindow="1920" windowWidth="17280" windowHeight="8880"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BQ44" i="6" s="1"/>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101" i="17" l="1"/>
  <c r="CB99" i="17"/>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K126" i="8" l="1"/>
  <c r="S126" i="8"/>
  <c r="AQ104" i="17"/>
  <c r="BZ104" i="17"/>
  <c r="CB104" i="17"/>
  <c r="CJ34" i="6" s="1"/>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H134" i="6" l="1"/>
  <c r="T135" i="9"/>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I108" i="17" l="1"/>
  <c r="BG108" i="17"/>
  <c r="G98" i="19" s="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O108" i="6" l="1"/>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U105" i="18" l="1"/>
  <c r="V105" i="18" s="1"/>
  <c r="BI105" i="18" s="1"/>
  <c r="BB103" i="18"/>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B105" i="18" l="1"/>
  <c r="BD130" i="17"/>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AC88" i="18"/>
  <c r="AE88" i="18" s="1"/>
  <c r="AF88" i="18" s="1"/>
  <c r="BC88" i="18" s="1"/>
  <c r="BE88" i="18" s="1"/>
  <c r="BG88" i="18" s="1"/>
  <c r="C97" i="6" s="1"/>
  <c r="L97" i="6" s="1"/>
  <c r="Q97" i="6" s="1"/>
  <c r="AJ28" i="6" s="1"/>
  <c r="AB88" i="18"/>
  <c r="AD88" i="18" s="1"/>
  <c r="BS31" i="6"/>
  <c r="AP29" i="6"/>
  <c r="R99" i="6" l="1"/>
  <c r="AK30" i="6" s="1"/>
  <c r="M100" i="6"/>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<sst xmlns="http://schemas.openxmlformats.org/spreadsheetml/2006/main" count="3720" uniqueCount="840">
  <si>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</si>
  <si>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</si>
  <si>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</si>
  <si>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</si>
  <si>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</si>
  <si>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</si>
  <si>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</si>
  <si>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</si>
  <si>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</si>
  <si>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</si>
  <si>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</si>
  <si>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</si>
  <si>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</si>
  <si>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</si>
  <si>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</si>
  <si>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</si>
  <si>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</si>
  <si>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</si>
  <si>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</si>
  <si>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</si>
  <si>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</si>
  <si>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</si>
  <si>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</si>
  <si>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</si>
  <si>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</si>
  <si>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</si>
  <si>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</si>
  <si>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</si>
  <si>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</si>
  <si>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</si>
  <si>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</si>
  <si>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</si>
  <si>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</si>
  <si>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</si>
  <si>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</si>
  <si>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</si>
  <si>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</si>
  <si>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</si>
  <si>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</si>
  <si>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</si>
  <si>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</si>
  <si>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</si>
  <si>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</si>
  <si>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</si>
  <si>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</si>
  <si>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</si>
  <si>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</si>
  <si>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</si>
  <si>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</si>
  <si>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</si>
  <si>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</si>
  <si>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</si>
  <si>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</si>
  <si>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</si>
  <si>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</si>
  <si>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</si>
  <si>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</si>
  <si>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</si>
  <si>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</si>
  <si>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</si>
  <si>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</si>
  <si>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</si>
  <si>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</si>
  <si>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</si>
  <si>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</si>
  <si>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</si>
  <si>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</si>
  <si>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</si>
  <si>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</si>
  <si>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</si>
  <si>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</si>
  <si>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</si>
  <si>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</si>
  <si>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</si>
  <si>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</si>
  <si>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</si>
  <si>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</si>
  <si>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</si>
  <si>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</si>
  <si>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</si>
  <si>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</si>
  <si>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</si>
  <si>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</si>
  <si>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</si>
  <si>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</si>
  <si>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</si>
  <si>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</si>
  <si>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</si>
  <si>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</si>
  <si>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</si>
  <si>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</si>
  <si>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</si>
  <si>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</si>
  <si>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</si>
  <si>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</si>
  <si>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</si>
  <si>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</si>
  <si>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</si>
  <si>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</si>
  <si>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</si>
  <si>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</si>
  <si>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</si>
  <si>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</si>
  <si>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</si>
  <si>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</si>
  <si>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</si>
  <si>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</si>
  <si>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</si>
  <si>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</si>
  <si>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</si>
  <si>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</si>
  <si>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</si>
  <si>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</si>
  <si>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</si>
  <si>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</si>
  <si>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</si>
  <si>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</si>
  <si>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</si>
  <si>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</si>
  <si>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</si>
  <si>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</si>
  <si>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</si>
  <si>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</si>
  <si>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</si>
  <si>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</si>
  <si>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</si>
  <si>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</si>
  <si>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</si>
  <si>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</si>
  <si>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</si>
  <si>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</si>
  <si>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</si>
  <si>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</si>
  <si>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</si>
  <si>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</si>
  <si>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</si>
  <si>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</si>
  <si>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</si>
  <si>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</si>
  <si>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</si>
  <si>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</si>
  <si>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</si>
  <si>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</si>
  <si>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</si>
  <si>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</si>
  <si>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</si>
  <si>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</si>
  <si>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</si>
  <si>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</si>
  <si>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</si>
  <si>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</si>
  <si>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</si>
  <si>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</si>
  <si>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</si>
  <si>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</si>
  <si>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</si>
  <si>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</si>
  <si>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</si>
  <si>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</si>
  <si>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</si>
  <si>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</si>
  <si>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</si>
  <si>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</si>
  <si>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</si>
  <si>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</si>
  <si>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</si>
  <si>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</si>
  <si>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</si>
  <si>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</si>
  <si>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</si>
  <si>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</si>
  <si>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</si>
  <si>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</si>
  <si>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</si>
  <si>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</si>
  <si>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</si>
  <si>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</si>
  <si>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</si>
  <si>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</si>
  <si>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</si>
  <si>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</si>
  <si>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</si>
  <si>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</si>
  <si>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</si>
  <si>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</si>
  <si>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</si>
  <si>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</si>
  <si>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</si>
  <si>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</si>
  <si>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</si>
  <si>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</si>
  <si>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</si>
  <si>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</si>
  <si>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</si>
  <si>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</si>
  <si>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</si>
  <si>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</si>
  <si>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</si>
  <si>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</si>
  <si>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</si>
  <si>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</si>
  <si>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</si>
  <si>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</si>
  <si>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</si>
  <si>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</si>
  <si>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</si>
  <si>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</si>
  <si>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</si>
  <si>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</si>
  <si>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</si>
  <si>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</si>
  <si>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</si>
  <si>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</si>
  <si>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</si>
  <si>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</si>
  <si>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</si>
  <si>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</si>
  <si>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</si>
  <si>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</si>
  <si>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</si>
  <si>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</si>
  <si>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</si>
  <si>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</si>
  <si>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</si>
  <si>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</si>
  <si>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</si>
  <si>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</si>
  <si>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</si>
  <si>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</si>
  <si>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</si>
  <si>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</si>
  <si>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</si>
  <si>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</si>
  <si>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</si>
  <si>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</si>
  <si>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</si>
  <si>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</si>
  <si>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</si>
  <si>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</si>
  <si>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</si>
  <si>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</si>
  <si>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</si>
  <si>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</si>
  <si>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</si>
  <si>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</si>
  <si>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</si>
  <si>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</si>
  <si>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</si>
  <si>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</si>
  <si>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</si>
  <si>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</si>
  <si>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</si>
  <si>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</si>
  <si>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</si>
  <si>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</si>
  <si>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</si>
  <si>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</si>
  <si>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</si>
  <si>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</si>
  <si>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</si>
  <si>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</si>
  <si>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</si>
  <si>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</si>
  <si>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</si>
  <si>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</si>
  <si>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</si>
  <si>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</si>
  <si>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</si>
  <si>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</si>
  <si>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</si>
  <si>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</si>
  <si>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</si>
  <si>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</si>
  <si>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</si>
  <si>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</si>
  <si>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</si>
  <si>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</si>
  <si>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</si>
  <si>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</si>
  <si>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</si>
  <si>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</si>
  <si>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</si>
  <si>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</si>
  <si>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</si>
  <si>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</si>
  <si>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</si>
  <si>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</si>
  <si>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</si>
  <si>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</si>
  <si>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</si>
  <si>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</si>
  <si>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</si>
  <si>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</si>
  <si>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</si>
  <si>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</si>
  <si>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</si>
  <si>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</si>
  <si>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</si>
  <si>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</si>
  <si>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</si>
  <si>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</si>
  <si>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</si>
  <si>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</si>
  <si>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</si>
  <si>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</si>
  <si>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</si>
  <si>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</si>
  <si>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</si>
  <si>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</si>
  <si>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</si>
  <si>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</si>
  <si>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</si>
  <si>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</si>
  <si>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</si>
  <si>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</si>
  <si>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</si>
  <si>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</si>
  <si>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</si>
  <si>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</si>
  <si>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</si>
  <si>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</si>
  <si>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</si>
  <si>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</si>
  <si>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</si>
  <si>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</si>
  <si>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</si>
  <si>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</si>
  <si>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</si>
  <si>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</si>
  <si>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</si>
  <si>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</si>
  <si>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</si>
  <si>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</si>
  <si>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</si>
  <si>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</si>
  <si>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</si>
  <si>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</si>
  <si>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</si>
  <si>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</si>
  <si>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</si>
  <si>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</si>
  <si>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</si>
  <si>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</si>
  <si>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</si>
  <si>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</si>
  <si>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</si>
  <si>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</si>
  <si>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</si>
  <si>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</si>
  <si>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</si>
  <si>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</si>
  <si>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</si>
  <si>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</si>
  <si>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</si>
  <si>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</si>
  <si>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</si>
  <si>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</si>
  <si>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</si>
  <si>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</si>
  <si>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</si>
  <si>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</si>
  <si>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</si>
  <si>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</si>
  <si>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</si>
  <si>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</si>
  <si>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</si>
  <si>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</si>
  <si>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</si>
  <si>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</si>
  <si>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</si>
  <si>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</si>
  <si>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</si>
  <si>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</si>
  <si>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</si>
  <si>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</si>
  <si>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</si>
  <si>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</si>
  <si>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</si>
  <si>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</si>
  <si>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</si>
  <si>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</si>
  <si>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</si>
  <si>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</si>
  <si>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</si>
  <si>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</si>
  <si>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</si>
  <si>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</si>
  <si>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</si>
  <si>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</si>
  <si>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</si>
  <si>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</si>
  <si>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</si>
  <si>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</si>
  <si>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</si>
  <si>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</si>
  <si>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</si>
  <si>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</si>
  <si>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</si>
  <si>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</si>
  <si>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</si>
  <si>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</si>
  <si>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</si>
  <si>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</si>
  <si>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</si>
  <si>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</si>
  <si>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</si>
  <si>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</si>
  <si>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</si>
  <si>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</si>
  <si>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</si>
  <si>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</si>
  <si>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</si>
  <si>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</si>
  <si>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</si>
  <si>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</si>
  <si>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</si>
  <si>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</si>
  <si>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</si>
  <si>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</si>
  <si>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</si>
  <si>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</si>
  <si>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</si>
  <si>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</si>
  <si>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</si>
  <si>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</si>
  <si>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</si>
  <si>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</si>
  <si>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</si>
  <si>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</si>
  <si>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</si>
  <si>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</si>
  <si>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</si>
  <si>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</si>
  <si>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</si>
  <si>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</si>
  <si>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</si>
  <si>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</si>
  <si>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</si>
  <si>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</si>
  <si>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</si>
  <si>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</si>
  <si>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</si>
  <si>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</si>
  <si>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</si>
  <si>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</si>
  <si>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</si>
  <si>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</si>
  <si>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</si>
  <si>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</si>
  <si>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</si>
  <si>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</si>
  <si>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</si>
  <si>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</si>
  <si>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</si>
  <si>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</si>
  <si>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</si>
  <si>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</si>
  <si>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</si>
  <si>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</si>
  <si>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</si>
  <si>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</si>
  <si>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</si>
  <si>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</si>
  <si>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</si>
  <si>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</si>
  <si>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</si>
  <si>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</si>
  <si>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</si>
  <si>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</si>
  <si>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</si>
  <si>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</si>
  <si>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</si>
  <si>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</si>
  <si>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</si>
  <si>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</si>
  <si>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</si>
  <si>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</si>
  <si>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</si>
  <si>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</si>
  <si>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</si>
  <si>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</si>
  <si>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</si>
  <si>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</si>
  <si>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</si>
  <si>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</si>
  <si>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</si>
  <si>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</si>
  <si>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</si>
  <si>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</si>
  <si>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</si>
  <si>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</si>
  <si>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</si>
  <si>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</si>
  <si>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</si>
  <si>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</si>
  <si>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</si>
  <si>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</si>
  <si>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</si>
  <si>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</si>
  <si>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</si>
  <si>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</si>
  <si>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</si>
  <si>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</si>
  <si>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</si>
  <si>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</si>
  <si>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</si>
  <si>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</si>
  <si>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</si>
  <si>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</si>
  <si>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</si>
  <si>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</si>
  <si>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</si>
  <si>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</si>
  <si>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</si>
  <si>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</si>
  <si>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</si>
  <si>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</si>
  <si>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</si>
  <si>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</si>
  <si>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</si>
  <si>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</si>
  <si>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</si>
  <si>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</si>
  <si>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</si>
  <si>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</si>
  <si>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</si>
  <si>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</si>
  <si>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</si>
  <si>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</si>
  <si>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</si>
  <si>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</si>
  <si>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</si>
  <si>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</si>
  <si>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</si>
  <si>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</si>
  <si>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</si>
  <si>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</si>
  <si>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</si>
  <si>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</si>
  <si>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</si>
  <si>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</si>
  <si>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</si>
  <si>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</si>
  <si>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</si>
  <si>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</si>
  <si>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</si>
  <si>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</si>
  <si>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</si>
  <si>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</si>
  <si>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</si>
  <si>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</si>
  <si>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</si>
  <si>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</si>
  <si>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</si>
  <si>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</si>
  <si>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</si>
  <si>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</si>
  <si>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</si>
  <si>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</si>
  <si>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</si>
  <si>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</si>
  <si>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</si>
  <si>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</si>
  <si>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</si>
  <si>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</si>
  <si>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</si>
  <si>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</si>
  <si>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</si>
  <si>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</si>
  <si>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</si>
  <si>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</si>
  <si>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</si>
  <si>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</si>
  <si>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</si>
  <si>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</si>
  <si>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</si>
  <si>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</si>
  <si>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</si>
  <si>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</si>
  <si>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</si>
  <si>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</si>
  <si>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</si>
  <si>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</si>
  <si>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</si>
  <si>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</si>
  <si>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</si>
  <si>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</si>
  <si>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</si>
  <si>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</si>
  <si>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</si>
  <si>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</si>
  <si>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</si>
  <si>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</si>
  <si>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</si>
  <si>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</si>
  <si>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</si>
  <si>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</si>
  <si>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</si>
  <si>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</si>
  <si>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</si>
  <si>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</si>
  <si>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</si>
  <si>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</si>
  <si>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</si>
  <si>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</si>
  <si>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</si>
  <si>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</si>
  <si>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</si>
  <si>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</si>
  <si>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</si>
  <si>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</si>
  <si>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</si>
  <si>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</si>
  <si>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</si>
  <si>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</si>
  <si>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</si>
  <si>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</si>
  <si>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</si>
  <si>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</si>
  <si>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</si>
  <si>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</si>
  <si>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</si>
  <si>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</si>
  <si>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</si>
  <si>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</si>
  <si>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</si>
  <si>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</si>
  <si>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</si>
  <si>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</si>
  <si>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</si>
  <si>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</si>
  <si>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</si>
  <si>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</si>
  <si>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</si>
  <si>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</si>
  <si>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</si>
  <si>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</si>
  <si>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</si>
  <si>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</si>
  <si>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</si>
  <si>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</si>
  <si>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</si>
  <si>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</si>
  <si>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</si>
  <si>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</si>
  <si>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</si>
  <si>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</si>
  <si>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</si>
  <si>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</si>
  <si>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</si>
  <si>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</si>
  <si>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</si>
  <si>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</si>
  <si>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</si>
  <si>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</si>
  <si>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</si>
  <si>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</si>
  <si>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</si>
  <si>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</si>
  <si>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</si>
  <si>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</si>
  <si>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</si>
  <si>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</si>
  <si>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</si>
  <si>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</si>
  <si>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</si>
  <si>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</si>
  <si>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</si>
  <si>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</si>
  <si>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</si>
  <si>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</si>
  <si>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</si>
  <si>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</si>
  <si>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</si>
  <si>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</si>
  <si>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</si>
  <si>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</si>
  <si>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</si>
  <si>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</si>
  <si>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</si>
  <si>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</si>
  <si>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</si>
  <si>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</si>
  <si>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</si>
  <si>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</si>
  <si>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</si>
  <si>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</si>
  <si>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</si>
  <si>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</si>
  <si>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</si>
  <si>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</si>
  <si>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</si>
  <si>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</si>
  <si>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</si>
  <si>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</si>
  <si>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</si>
  <si>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</si>
  <si>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</si>
  <si>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</si>
  <si>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</si>
  <si>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</si>
  <si>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</si>
  <si>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</si>
  <si>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</si>
  <si>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</si>
  <si>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</si>
  <si>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</si>
  <si>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</si>
  <si>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</si>
  <si>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</si>
  <si>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</si>
  <si>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</si>
  <si>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</si>
  <si>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</si>
  <si>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</si>
  <si>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</si>
  <si>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</si>
  <si>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</si>
  <si>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</si>
  <si>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</si>
  <si>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</si>
  <si>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</si>
  <si>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</si>
  <si>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</si>
  <si>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</si>
  <si>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</si>
  <si>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</si>
  <si>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</si>
  <si>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</si>
  <si>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</si>
  <si>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</si>
  <si>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</si>
  <si>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</si>
  <si>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</si>
  <si>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</si>
  <si>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</si>
  <si>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</si>
  <si>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</si>
  <si>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</si>
  <si>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</si>
  <si>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</si>
  <si>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</si>
  <si>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</si>
  <si>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</si>
  <si>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</si>
  <si>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</si>
  <si>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</si>
  <si>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</si>
  <si>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</si>
  <si>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</si>
  <si>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</si>
  <si>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</si>
  <si>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</si>
  <si>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</si>
  <si>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</si>
  <si>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</si>
  <si>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</si>
  <si>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</si>
  <si>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</si>
  <si>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</si>
  <si>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</si>
  <si>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</si>
  <si>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</si>
  <si>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</si>
  <si>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</si>
  <si>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</si>
  <si>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</si>
  <si>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</si>
  <si>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</si>
  <si>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</si>
  <si>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</si>
  <si>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</si>
  <si>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</si>
  <si>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</si>
  <si>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</si>
  <si>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</si>
  <si>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</si>
  <si>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</si>
  <si>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</si>
  <si>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</si>
  <si>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</si>
  <si>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</si>
  <si>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</si>
  <si>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</si>
  <si>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</si>
  <si>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</si>
  <si>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</si>
  <si>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</si>
  <si>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</si>
  <si>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</si>
  <si>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</si>
  <si>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</si>
  <si>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</si>
  <si>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</si>
  <si>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</si>
  <si>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</si>
  <si>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</si>
  <si>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</si>
  <si>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</si>
  <si>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</si>
  <si>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</si>
  <si>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</si>
  <si>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</si>
  <si>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</si>
  <si>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</si>
  <si>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</si>
  <si>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</si>
  <si>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</si>
  <si>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</si>
  <si>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</si>
  <si>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</si>
  <si>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</si>
  <si>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</si>
  <si>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</si>
  <si>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</si>
  <si>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</si>
  <si>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</si>
  <si>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</si>
  <si>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</si>
  <si>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</si>
  <si>
    <t>2051</t>
  </si>
  <si>
    <t>2052</t>
  </si>
  <si>
    <t>2053</t>
  </si>
  <si>
    <t>2054</t>
  </si>
  <si>
    <t>2055</t>
  </si>
  <si>
    <t>2056</t>
  </si>
  <si>
    <t>2057</t>
  </si>
  <si>
    <t>2058</t>
  </si>
  <si>
    <t>2059</t>
  </si>
  <si>
    <t>2060</t>
  </si>
  <si>
    <t>2061</t>
  </si>
  <si>
    <t>2062</t>
  </si>
  <si>
    <t>2063</t>
  </si>
  <si>
    <t>2064</t>
  </si>
  <si>
    <t>2065</t>
  </si>
  <si>
    <t>2066</t>
  </si>
  <si>
    <t>2067</t>
  </si>
  <si>
    <t>2068</t>
  </si>
  <si>
    <t>2069</t>
  </si>
  <si>
    <t>2070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</si>
</sst>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 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16402.970028985765</c:v>
                </c:pt>
                <c:pt idx="11">
                  <c:v>15976.918371486721</c:v>
                </c:pt>
                <c:pt idx="12">
                  <c:v>15532.92939661174</c:v>
                </c:pt>
                <c:pt idx="13">
                  <c:v>15080.201496462907</c:v>
                </c:pt>
                <c:pt idx="14">
                  <c:v>14632.624235485911</c:v>
                </c:pt>
                <c:pt idx="15">
                  <c:v>14191.760232619976</c:v>
                </c:pt>
                <c:pt idx="16">
                  <c:v>13759.745708201859</c:v>
                </c:pt>
                <c:pt idx="17">
                  <c:v>13324.879572254662</c:v>
                </c:pt>
                <c:pt idx="18">
                  <c:v>12896.761274139802</c:v>
                </c:pt>
                <c:pt idx="19">
                  <c:v>12483.39267748589</c:v>
                </c:pt>
                <c:pt idx="20">
                  <c:v>12083.129990350239</c:v>
                </c:pt>
                <c:pt idx="21">
                  <c:v>11694.824876332263</c:v>
                </c:pt>
                <c:pt idx="22">
                  <c:v>11317.170385242993</c:v>
                </c:pt>
                <c:pt idx="23">
                  <c:v>10949.795675357453</c:v>
                </c:pt>
                <c:pt idx="24">
                  <c:v>10592.348519839055</c:v>
                </c:pt>
                <c:pt idx="25">
                  <c:v>10244.339654116593</c:v>
                </c:pt>
                <c:pt idx="26">
                  <c:v>9905.1185068847208</c:v>
                </c:pt>
                <c:pt idx="27">
                  <c:v>9574.9840530470701</c:v>
                </c:pt>
                <c:pt idx="28">
                  <c:v>9258.6702369502291</c:v>
                </c:pt>
                <c:pt idx="29">
                  <c:v>8953.879079401946</c:v>
                </c:pt>
                <c:pt idx="30">
                  <c:v>8661.7376196907444</c:v>
                </c:pt>
                <c:pt idx="31">
                  <c:v>8383.001291563236</c:v>
                </c:pt>
                <c:pt idx="32">
                  <c:v>8114.2253985485531</c:v>
                </c:pt>
                <c:pt idx="33">
                  <c:v>7854.4844006950152</c:v>
                </c:pt>
                <c:pt idx="34">
                  <c:v>7606.7505226623343</c:v>
                </c:pt>
                <c:pt idx="35">
                  <c:v>7370.153663575903</c:v>
                </c:pt>
                <c:pt idx="36">
                  <c:v>7139.721612489252</c:v>
                </c:pt>
                <c:pt idx="37">
                  <c:v>6924.1364061221839</c:v>
                </c:pt>
                <c:pt idx="38">
                  <c:v>6721.4326743822103</c:v>
                </c:pt>
                <c:pt idx="39">
                  <c:v>6537.6049973100289</c:v>
                </c:pt>
                <c:pt idx="40">
                  <c:v>6378.6132249858465</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962.38501444195435</c:v>
                </c:pt>
                <c:pt idx="10">
                  <c:v>991.42169882659914</c:v>
                </c:pt>
                <c:pt idx="11">
                  <c:v>1056.8849671643577</c:v>
                </c:pt>
                <c:pt idx="12">
                  <c:v>1113.7405306837761</c:v>
                </c:pt>
                <c:pt idx="13">
                  <c:v>1171.7907047453868</c:v>
                </c:pt>
                <c:pt idx="14">
                  <c:v>1230.3746218033664</c:v>
                </c:pt>
                <c:pt idx="15">
                  <c:v>1290.0210089169605</c:v>
                </c:pt>
                <c:pt idx="16">
                  <c:v>1351.4852646750433</c:v>
                </c:pt>
                <c:pt idx="17">
                  <c:v>1413.9635405408526</c:v>
                </c:pt>
                <c:pt idx="18">
                  <c:v>1422.7444562886244</c:v>
                </c:pt>
                <c:pt idx="19">
                  <c:v>1433.5144681632801</c:v>
                </c:pt>
                <c:pt idx="20">
                  <c:v>1446.4298464014844</c:v>
                </c:pt>
                <c:pt idx="21">
                  <c:v>1460.2131907590806</c:v>
                </c:pt>
                <c:pt idx="22">
                  <c:v>1474.9830650749766</c:v>
                </c:pt>
                <c:pt idx="23">
                  <c:v>1490.4669014898873</c:v>
                </c:pt>
                <c:pt idx="24">
                  <c:v>1506.7350097768713</c:v>
                </c:pt>
                <c:pt idx="25">
                  <c:v>1523.6942796780684</c:v>
                </c:pt>
                <c:pt idx="26">
                  <c:v>1540.8563444129175</c:v>
                </c:pt>
                <c:pt idx="27">
                  <c:v>1558.9120303724649</c:v>
                </c:pt>
                <c:pt idx="28">
                  <c:v>1577.8298847512258</c:v>
                </c:pt>
                <c:pt idx="29">
                  <c:v>1597.0487521291843</c:v>
                </c:pt>
                <c:pt idx="30">
                  <c:v>1616.3594537655583</c:v>
                </c:pt>
                <c:pt idx="31">
                  <c:v>1635.695013975326</c:v>
                </c:pt>
                <c:pt idx="32">
                  <c:v>1655.2398006280898</c:v>
                </c:pt>
                <c:pt idx="33">
                  <c:v>1674.4178153225282</c:v>
                </c:pt>
                <c:pt idx="34">
                  <c:v>1693.3125871560601</c:v>
                </c:pt>
                <c:pt idx="35">
                  <c:v>1711.9541108089772</c:v>
                </c:pt>
                <c:pt idx="36">
                  <c:v>1730.6805741201988</c:v>
                </c:pt>
                <c:pt idx="37">
                  <c:v>1749.5755108248327</c:v>
                </c:pt>
                <c:pt idx="38">
                  <c:v>1768.0033654920494</c:v>
                </c:pt>
                <c:pt idx="39">
                  <c:v>1785.5069913941211</c:v>
                </c:pt>
                <c:pt idx="40">
                  <c:v>1801.3092920260096</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297.17530366064148</c:v>
                </c:pt>
                <c:pt idx="11">
                  <c:v>289.64237844232088</c:v>
                </c:pt>
                <c:pt idx="12">
                  <c:v>282.4236215261779</c:v>
                </c:pt>
                <c:pt idx="13">
                  <c:v>275.45854623485809</c:v>
                </c:pt>
                <c:pt idx="14">
                  <c:v>268.67113937536732</c:v>
                </c:pt>
                <c:pt idx="15">
                  <c:v>262.06549819271379</c:v>
                </c:pt>
                <c:pt idx="16">
                  <c:v>255.70043054432082</c:v>
                </c:pt>
                <c:pt idx="17">
                  <c:v>249.57484826658771</c:v>
                </c:pt>
                <c:pt idx="18">
                  <c:v>235.90029128131468</c:v>
                </c:pt>
                <c:pt idx="19">
                  <c:v>223.00749398795909</c:v>
                </c:pt>
                <c:pt idx="20">
                  <c:v>210.8458608184184</c:v>
                </c:pt>
                <c:pt idx="21">
                  <c:v>200.3333995519391</c:v>
                </c:pt>
                <c:pt idx="22">
                  <c:v>189.89420055062649</c:v>
                </c:pt>
                <c:pt idx="23">
                  <c:v>179.52352790762833</c:v>
                </c:pt>
                <c:pt idx="24">
                  <c:v>169.21849857489809</c:v>
                </c:pt>
                <c:pt idx="25">
                  <c:v>158.97448925983906</c:v>
                </c:pt>
                <c:pt idx="26">
                  <c:v>148.7870202695197</c:v>
                </c:pt>
                <c:pt idx="27">
                  <c:v>145.17063785783654</c:v>
                </c:pt>
                <c:pt idx="28">
                  <c:v>138.6675889665554</c:v>
                </c:pt>
                <c:pt idx="29">
                  <c:v>132.20103448594409</c:v>
                </c:pt>
                <c:pt idx="30">
                  <c:v>125.76858566797912</c:v>
                </c:pt>
                <c:pt idx="31">
                  <c:v>119.36800894343948</c:v>
                </c:pt>
                <c:pt idx="32">
                  <c:v>112.99845667526758</c:v>
                </c:pt>
                <c:pt idx="33">
                  <c:v>106.65868194056515</c:v>
                </c:pt>
                <c:pt idx="34">
                  <c:v>100.34695424127779</c:v>
                </c:pt>
                <c:pt idx="35">
                  <c:v>94.062107183361249</c:v>
                </c:pt>
                <c:pt idx="36">
                  <c:v>87.802953504328386</c:v>
                </c:pt>
                <c:pt idx="37">
                  <c:v>81.567776959374697</c:v>
                </c:pt>
                <c:pt idx="38">
                  <c:v>81.46465978543695</c:v>
                </c:pt>
                <c:pt idx="39">
                  <c:v>81.367548102586511</c:v>
                </c:pt>
                <c:pt idx="40">
                  <c:v>81.276716759954397</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3883.1542234812423</c:v>
                </c:pt>
                <c:pt idx="11">
                  <c:v>3955.3409052763745</c:v>
                </c:pt>
                <c:pt idx="12">
                  <c:v>4022.2310227298813</c:v>
                </c:pt>
                <c:pt idx="13">
                  <c:v>4090.9672337628426</c:v>
                </c:pt>
                <c:pt idx="14">
                  <c:v>4166.096741760739</c:v>
                </c:pt>
                <c:pt idx="15">
                  <c:v>4245.1478787002143</c:v>
                </c:pt>
                <c:pt idx="16">
                  <c:v>4323.4785319800667</c:v>
                </c:pt>
                <c:pt idx="17">
                  <c:v>4401.250978620913</c:v>
                </c:pt>
                <c:pt idx="18">
                  <c:v>4478.4200874474045</c:v>
                </c:pt>
                <c:pt idx="19">
                  <c:v>4555.0927012059301</c:v>
                </c:pt>
                <c:pt idx="20">
                  <c:v>4631.4327796576872</c:v>
                </c:pt>
                <c:pt idx="21">
                  <c:v>4707.4452373772438</c:v>
                </c:pt>
                <c:pt idx="22">
                  <c:v>4783.285855091226</c:v>
                </c:pt>
                <c:pt idx="23">
                  <c:v>4858.9889960032369</c:v>
                </c:pt>
                <c:pt idx="24">
                  <c:v>4934.4524262766408</c:v>
                </c:pt>
                <c:pt idx="25">
                  <c:v>5009.7521061794851</c:v>
                </c:pt>
                <c:pt idx="26">
                  <c:v>5085.0096621062112</c:v>
                </c:pt>
                <c:pt idx="27">
                  <c:v>5160.1116082790923</c:v>
                </c:pt>
                <c:pt idx="28">
                  <c:v>5234.8459225935076</c:v>
                </c:pt>
                <c:pt idx="29">
                  <c:v>5309.2033345846421</c:v>
                </c:pt>
                <c:pt idx="30">
                  <c:v>5383.2184448964072</c:v>
                </c:pt>
                <c:pt idx="31">
                  <c:v>5456.9358351334522</c:v>
                </c:pt>
                <c:pt idx="32">
                  <c:v>5530.1942386094552</c:v>
                </c:pt>
                <c:pt idx="33">
                  <c:v>5602.8777507144732</c:v>
                </c:pt>
                <c:pt idx="34">
                  <c:v>5674.9567527457912</c:v>
                </c:pt>
                <c:pt idx="35">
                  <c:v>5746.2933282221347</c:v>
                </c:pt>
                <c:pt idx="36">
                  <c:v>5816.7332072019117</c:v>
                </c:pt>
                <c:pt idx="37">
                  <c:v>5886.237231243731</c:v>
                </c:pt>
                <c:pt idx="38">
                  <c:v>5954.8021996509069</c:v>
                </c:pt>
                <c:pt idx="39">
                  <c:v>6022.4192582663018</c:v>
                </c:pt>
                <c:pt idx="40">
                  <c:v>6088.9318322729114</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16402.970028985765</c:v>
                </c:pt>
                <c:pt idx="11">
                  <c:v>15976.918371486721</c:v>
                </c:pt>
                <c:pt idx="12">
                  <c:v>15532.92939661174</c:v>
                </c:pt>
                <c:pt idx="13">
                  <c:v>15080.201496462907</c:v>
                </c:pt>
                <c:pt idx="14">
                  <c:v>14632.624235485911</c:v>
                </c:pt>
                <c:pt idx="15">
                  <c:v>14191.760232619976</c:v>
                </c:pt>
                <c:pt idx="16">
                  <c:v>13759.745708201859</c:v>
                </c:pt>
                <c:pt idx="17">
                  <c:v>13324.879572254662</c:v>
                </c:pt>
                <c:pt idx="18">
                  <c:v>12896.761274139802</c:v>
                </c:pt>
                <c:pt idx="19">
                  <c:v>12483.39267748589</c:v>
                </c:pt>
                <c:pt idx="20">
                  <c:v>12083.129990350239</c:v>
                </c:pt>
                <c:pt idx="21">
                  <c:v>11694.824876332263</c:v>
                </c:pt>
                <c:pt idx="22">
                  <c:v>11317.170385242993</c:v>
                </c:pt>
                <c:pt idx="23">
                  <c:v>10949.795675357453</c:v>
                </c:pt>
                <c:pt idx="24">
                  <c:v>10592.348519839055</c:v>
                </c:pt>
                <c:pt idx="25">
                  <c:v>10244.339654116593</c:v>
                </c:pt>
                <c:pt idx="26">
                  <c:v>9905.1185068847208</c:v>
                </c:pt>
                <c:pt idx="27">
                  <c:v>9574.9840530470701</c:v>
                </c:pt>
                <c:pt idx="28">
                  <c:v>9258.6702369502291</c:v>
                </c:pt>
                <c:pt idx="29">
                  <c:v>8953.879079401946</c:v>
                </c:pt>
                <c:pt idx="30">
                  <c:v>8661.7376196907444</c:v>
                </c:pt>
                <c:pt idx="31">
                  <c:v>8383.001291563236</c:v>
                </c:pt>
                <c:pt idx="32">
                  <c:v>8114.2253985485531</c:v>
                </c:pt>
                <c:pt idx="33">
                  <c:v>7854.4844006950152</c:v>
                </c:pt>
                <c:pt idx="34">
                  <c:v>7606.7505226623343</c:v>
                </c:pt>
                <c:pt idx="35">
                  <c:v>7370.153663575903</c:v>
                </c:pt>
                <c:pt idx="36">
                  <c:v>7139.721612489252</c:v>
                </c:pt>
                <c:pt idx="37">
                  <c:v>6924.1364061221839</c:v>
                </c:pt>
                <c:pt idx="38">
                  <c:v>6721.4326743822103</c:v>
                </c:pt>
                <c:pt idx="39">
                  <c:v>6537.6049973100289</c:v>
                </c:pt>
                <c:pt idx="40">
                  <c:v>6378.6132249858465</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962.38501444195435</c:v>
                </c:pt>
                <c:pt idx="10">
                  <c:v>991.42169882659914</c:v>
                </c:pt>
                <c:pt idx="11">
                  <c:v>1056.8849671643577</c:v>
                </c:pt>
                <c:pt idx="12">
                  <c:v>1113.7405306837761</c:v>
                </c:pt>
                <c:pt idx="13">
                  <c:v>1171.7907047453868</c:v>
                </c:pt>
                <c:pt idx="14">
                  <c:v>1230.3746218033664</c:v>
                </c:pt>
                <c:pt idx="15">
                  <c:v>1290.0210089169605</c:v>
                </c:pt>
                <c:pt idx="16">
                  <c:v>1351.4852646750433</c:v>
                </c:pt>
                <c:pt idx="17">
                  <c:v>1413.9635405408526</c:v>
                </c:pt>
                <c:pt idx="18">
                  <c:v>1422.7444562886244</c:v>
                </c:pt>
                <c:pt idx="19">
                  <c:v>1433.5144681632801</c:v>
                </c:pt>
                <c:pt idx="20">
                  <c:v>1446.4298464014844</c:v>
                </c:pt>
                <c:pt idx="21">
                  <c:v>1460.2131907590806</c:v>
                </c:pt>
                <c:pt idx="22">
                  <c:v>1474.9830650749766</c:v>
                </c:pt>
                <c:pt idx="23">
                  <c:v>1490.4669014898873</c:v>
                </c:pt>
                <c:pt idx="24">
                  <c:v>1506.7350097768713</c:v>
                </c:pt>
                <c:pt idx="25">
                  <c:v>1523.6942796780684</c:v>
                </c:pt>
                <c:pt idx="26">
                  <c:v>1540.8563444129175</c:v>
                </c:pt>
                <c:pt idx="27">
                  <c:v>1558.9120303724649</c:v>
                </c:pt>
                <c:pt idx="28">
                  <c:v>1577.8298847512258</c:v>
                </c:pt>
                <c:pt idx="29">
                  <c:v>1597.0487521291843</c:v>
                </c:pt>
                <c:pt idx="30">
                  <c:v>1616.3594537655583</c:v>
                </c:pt>
                <c:pt idx="31">
                  <c:v>1635.695013975326</c:v>
                </c:pt>
                <c:pt idx="32">
                  <c:v>1655.2398006280898</c:v>
                </c:pt>
                <c:pt idx="33">
                  <c:v>1674.4178153225282</c:v>
                </c:pt>
                <c:pt idx="34">
                  <c:v>1693.3125871560601</c:v>
                </c:pt>
                <c:pt idx="35">
                  <c:v>1711.9541108089772</c:v>
                </c:pt>
                <c:pt idx="36">
                  <c:v>1730.6805741201988</c:v>
                </c:pt>
                <c:pt idx="37">
                  <c:v>1749.5755108248327</c:v>
                </c:pt>
                <c:pt idx="38">
                  <c:v>1768.0033654920494</c:v>
                </c:pt>
                <c:pt idx="39">
                  <c:v>1785.5069913941211</c:v>
                </c:pt>
                <c:pt idx="40">
                  <c:v>1801.3092920260096</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297.17530366064148</c:v>
                </c:pt>
                <c:pt idx="11">
                  <c:v>289.64237844232088</c:v>
                </c:pt>
                <c:pt idx="12">
                  <c:v>282.4236215261779</c:v>
                </c:pt>
                <c:pt idx="13">
                  <c:v>275.45854623485809</c:v>
                </c:pt>
                <c:pt idx="14">
                  <c:v>268.67113937536732</c:v>
                </c:pt>
                <c:pt idx="15">
                  <c:v>262.06549819271379</c:v>
                </c:pt>
                <c:pt idx="16">
                  <c:v>255.70043054432082</c:v>
                </c:pt>
                <c:pt idx="17">
                  <c:v>249.57484826658771</c:v>
                </c:pt>
                <c:pt idx="18">
                  <c:v>235.90029128131468</c:v>
                </c:pt>
                <c:pt idx="19">
                  <c:v>223.00749398795909</c:v>
                </c:pt>
                <c:pt idx="20">
                  <c:v>210.8458608184184</c:v>
                </c:pt>
                <c:pt idx="21">
                  <c:v>200.3333995519391</c:v>
                </c:pt>
                <c:pt idx="22">
                  <c:v>189.89420055062649</c:v>
                </c:pt>
                <c:pt idx="23">
                  <c:v>179.52352790762833</c:v>
                </c:pt>
                <c:pt idx="24">
                  <c:v>169.21849857489809</c:v>
                </c:pt>
                <c:pt idx="25">
                  <c:v>158.97448925983906</c:v>
                </c:pt>
                <c:pt idx="26">
                  <c:v>148.7870202695197</c:v>
                </c:pt>
                <c:pt idx="27">
                  <c:v>145.17063785783654</c:v>
                </c:pt>
                <c:pt idx="28">
                  <c:v>138.6675889665554</c:v>
                </c:pt>
                <c:pt idx="29">
                  <c:v>132.20103448594409</c:v>
                </c:pt>
                <c:pt idx="30">
                  <c:v>125.76858566797912</c:v>
                </c:pt>
                <c:pt idx="31">
                  <c:v>119.36800894343948</c:v>
                </c:pt>
                <c:pt idx="32">
                  <c:v>112.99845667526758</c:v>
                </c:pt>
                <c:pt idx="33">
                  <c:v>106.65868194056515</c:v>
                </c:pt>
                <c:pt idx="34">
                  <c:v>100.34695424127779</c:v>
                </c:pt>
                <c:pt idx="35">
                  <c:v>94.062107183361249</c:v>
                </c:pt>
                <c:pt idx="36">
                  <c:v>87.802953504328386</c:v>
                </c:pt>
                <c:pt idx="37">
                  <c:v>81.567776959374697</c:v>
                </c:pt>
                <c:pt idx="38">
                  <c:v>81.46465978543695</c:v>
                </c:pt>
                <c:pt idx="39">
                  <c:v>81.367548102586511</c:v>
                </c:pt>
                <c:pt idx="40">
                  <c:v>81.276716759954397</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3883.1542234812423</c:v>
                </c:pt>
                <c:pt idx="11">
                  <c:v>3955.3409052763745</c:v>
                </c:pt>
                <c:pt idx="12">
                  <c:v>4022.2310227298813</c:v>
                </c:pt>
                <c:pt idx="13">
                  <c:v>4090.9672337628426</c:v>
                </c:pt>
                <c:pt idx="14">
                  <c:v>4166.096741760739</c:v>
                </c:pt>
                <c:pt idx="15">
                  <c:v>4245.1478787002143</c:v>
                </c:pt>
                <c:pt idx="16">
                  <c:v>4323.4785319800667</c:v>
                </c:pt>
                <c:pt idx="17">
                  <c:v>4401.250978620913</c:v>
                </c:pt>
                <c:pt idx="18">
                  <c:v>4478.4200874474045</c:v>
                </c:pt>
                <c:pt idx="19">
                  <c:v>4555.0927012059301</c:v>
                </c:pt>
                <c:pt idx="20">
                  <c:v>4631.4327796576872</c:v>
                </c:pt>
                <c:pt idx="21">
                  <c:v>4707.4452373772438</c:v>
                </c:pt>
                <c:pt idx="22">
                  <c:v>4783.285855091226</c:v>
                </c:pt>
                <c:pt idx="23">
                  <c:v>4858.9889960032369</c:v>
                </c:pt>
                <c:pt idx="24">
                  <c:v>4934.4524262766408</c:v>
                </c:pt>
                <c:pt idx="25">
                  <c:v>5009.7521061794851</c:v>
                </c:pt>
                <c:pt idx="26">
                  <c:v>5085.0096621062112</c:v>
                </c:pt>
                <c:pt idx="27">
                  <c:v>5160.1116082790923</c:v>
                </c:pt>
                <c:pt idx="28">
                  <c:v>5234.8459225935076</c:v>
                </c:pt>
                <c:pt idx="29">
                  <c:v>5309.2033345846421</c:v>
                </c:pt>
                <c:pt idx="30">
                  <c:v>5383.2184448964072</c:v>
                </c:pt>
                <c:pt idx="31">
                  <c:v>5456.9358351334522</c:v>
                </c:pt>
                <c:pt idx="32">
                  <c:v>5530.1942386094552</c:v>
                </c:pt>
                <c:pt idx="33">
                  <c:v>5602.8777507144732</c:v>
                </c:pt>
                <c:pt idx="34">
                  <c:v>5674.9567527457912</c:v>
                </c:pt>
                <c:pt idx="35">
                  <c:v>5746.2933282221347</c:v>
                </c:pt>
                <c:pt idx="36">
                  <c:v>5816.7332072019117</c:v>
                </c:pt>
                <c:pt idx="37">
                  <c:v>5886.237231243731</c:v>
                </c:pt>
                <c:pt idx="38">
                  <c:v>5954.8021996509069</c:v>
                </c:pt>
                <c:pt idx="39">
                  <c:v>6022.4192582663018</c:v>
                </c:pt>
                <c:pt idx="40">
                  <c:v>6088.9318322729114</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16425.699714646413</c:v>
                </c:pt>
                <c:pt idx="11">
                  <c:v>15991.14384453966</c:v>
                </c:pt>
                <c:pt idx="12">
                  <c:v>15448.541785856312</c:v>
                </c:pt>
                <c:pt idx="13">
                  <c:v>14867.701298682859</c:v>
                </c:pt>
                <c:pt idx="14">
                  <c:v>14310.40486964985</c:v>
                </c:pt>
                <c:pt idx="15">
                  <c:v>13775.037784534559</c:v>
                </c:pt>
                <c:pt idx="16">
                  <c:v>13260.013946173744</c:v>
                </c:pt>
                <c:pt idx="17">
                  <c:v>12763.755974518408</c:v>
                </c:pt>
                <c:pt idx="18">
                  <c:v>12284.75842553351</c:v>
                </c:pt>
                <c:pt idx="19">
                  <c:v>11821.581378902583</c:v>
                </c:pt>
                <c:pt idx="20">
                  <c:v>11372.848389130362</c:v>
                </c:pt>
                <c:pt idx="21">
                  <c:v>10937.243189485675</c:v>
                </c:pt>
                <c:pt idx="22">
                  <c:v>10510.943631279419</c:v>
                </c:pt>
                <c:pt idx="23">
                  <c:v>10093.437382125705</c:v>
                </c:pt>
                <c:pt idx="24">
                  <c:v>9696.5254762870791</c:v>
                </c:pt>
                <c:pt idx="25">
                  <c:v>9319.1958366720937</c:v>
                </c:pt>
                <c:pt idx="26">
                  <c:v>8960.4866365495673</c:v>
                </c:pt>
                <c:pt idx="27">
                  <c:v>8619.4840864135258</c:v>
                </c:pt>
                <c:pt idx="28">
                  <c:v>8295.3184675701032</c:v>
                </c:pt>
                <c:pt idx="29">
                  <c:v>7987.1613869150833</c:v>
                </c:pt>
                <c:pt idx="30">
                  <c:v>7694.2251246412643</c:v>
                </c:pt>
                <c:pt idx="31">
                  <c:v>7415.76090497528</c:v>
                </c:pt>
                <c:pt idx="32">
                  <c:v>7151.0570222077431</c:v>
                </c:pt>
                <c:pt idx="33">
                  <c:v>6900.6345861773907</c:v>
                </c:pt>
                <c:pt idx="34">
                  <c:v>6670.3888775582136</c:v>
                </c:pt>
                <c:pt idx="35">
                  <c:v>6458.9916674678298</c:v>
                </c:pt>
                <c:pt idx="36">
                  <c:v>6262.073133649571</c:v>
                </c:pt>
                <c:pt idx="37">
                  <c:v>6085.5390711537184</c:v>
                </c:pt>
                <c:pt idx="38">
                  <c:v>5927.3446808857934</c:v>
                </c:pt>
                <c:pt idx="39">
                  <c:v>5787.0088208769048</c:v>
                </c:pt>
                <c:pt idx="40">
                  <c:v>5668.639414801487</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962.38501444195435</c:v>
                </c:pt>
                <c:pt idx="10">
                  <c:v>1046.881427143426</c:v>
                </c:pt>
                <c:pt idx="11">
                  <c:v>1277.0057142612852</c:v>
                </c:pt>
                <c:pt idx="12">
                  <c:v>1386.7437568419612</c:v>
                </c:pt>
                <c:pt idx="13">
                  <c:v>1390.1932856719354</c:v>
                </c:pt>
                <c:pt idx="14">
                  <c:v>1394.1765574982778</c:v>
                </c:pt>
                <c:pt idx="15">
                  <c:v>1399.2222993802343</c:v>
                </c:pt>
                <c:pt idx="16">
                  <c:v>1406.0859099066804</c:v>
                </c:pt>
                <c:pt idx="17">
                  <c:v>1413.9635405408526</c:v>
                </c:pt>
                <c:pt idx="18">
                  <c:v>1422.7444562886244</c:v>
                </c:pt>
                <c:pt idx="19">
                  <c:v>1433.5144681632801</c:v>
                </c:pt>
                <c:pt idx="20">
                  <c:v>1446.4298464014844</c:v>
                </c:pt>
                <c:pt idx="21">
                  <c:v>1460.2131907590806</c:v>
                </c:pt>
                <c:pt idx="22">
                  <c:v>1474.9830650749766</c:v>
                </c:pt>
                <c:pt idx="23">
                  <c:v>1490.4669014898873</c:v>
                </c:pt>
                <c:pt idx="24">
                  <c:v>1506.7350097768713</c:v>
                </c:pt>
                <c:pt idx="25">
                  <c:v>1523.6942796780684</c:v>
                </c:pt>
                <c:pt idx="26">
                  <c:v>1540.8563444129175</c:v>
                </c:pt>
                <c:pt idx="27">
                  <c:v>1558.9120303724649</c:v>
                </c:pt>
                <c:pt idx="28">
                  <c:v>1577.8298847512258</c:v>
                </c:pt>
                <c:pt idx="29">
                  <c:v>1597.0487521291843</c:v>
                </c:pt>
                <c:pt idx="30">
                  <c:v>1616.3594537655583</c:v>
                </c:pt>
                <c:pt idx="31">
                  <c:v>1635.695013975326</c:v>
                </c:pt>
                <c:pt idx="32">
                  <c:v>1655.2398006280898</c:v>
                </c:pt>
                <c:pt idx="33">
                  <c:v>1674.4178153225282</c:v>
                </c:pt>
                <c:pt idx="34">
                  <c:v>1693.3125871560601</c:v>
                </c:pt>
                <c:pt idx="35">
                  <c:v>1711.9541108089772</c:v>
                </c:pt>
                <c:pt idx="36">
                  <c:v>1730.6805741201988</c:v>
                </c:pt>
                <c:pt idx="37">
                  <c:v>1749.5755108248327</c:v>
                </c:pt>
                <c:pt idx="38">
                  <c:v>1768.0033654920494</c:v>
                </c:pt>
                <c:pt idx="39">
                  <c:v>1785.5069913941211</c:v>
                </c:pt>
                <c:pt idx="40">
                  <c:v>1801.3092920260096</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299.83264640330555</c:v>
                </c:pt>
                <c:pt idx="11">
                  <c:v>276.11801859006681</c:v>
                </c:pt>
                <c:pt idx="12">
                  <c:v>230.2697552755501</c:v>
                </c:pt>
                <c:pt idx="13">
                  <c:v>218.6015004887505</c:v>
                </c:pt>
                <c:pt idx="14">
                  <c:v>206.6044004477657</c:v>
                </c:pt>
                <c:pt idx="15">
                  <c:v>194.3352750458254</c:v>
                </c:pt>
                <c:pt idx="16">
                  <c:v>181.86984961740117</c:v>
                </c:pt>
                <c:pt idx="17">
                  <c:v>169.19002997367008</c:v>
                </c:pt>
                <c:pt idx="18">
                  <c:v>156.28117424152532</c:v>
                </c:pt>
                <c:pt idx="19">
                  <c:v>143.12647617589818</c:v>
                </c:pt>
                <c:pt idx="20">
                  <c:v>129.70881832924738</c:v>
                </c:pt>
                <c:pt idx="21">
                  <c:v>114.3845828762222</c:v>
                </c:pt>
                <c:pt idx="22">
                  <c:v>99.166714152606048</c:v>
                </c:pt>
                <c:pt idx="23">
                  <c:v>98.880578924267496</c:v>
                </c:pt>
                <c:pt idx="24">
                  <c:v>98.606487040671396</c:v>
                </c:pt>
                <c:pt idx="25">
                  <c:v>98.343224201307947</c:v>
                </c:pt>
                <c:pt idx="26">
                  <c:v>98.089379963113146</c:v>
                </c:pt>
                <c:pt idx="27">
                  <c:v>97.845202165606935</c:v>
                </c:pt>
                <c:pt idx="28">
                  <c:v>97.611519576850284</c:v>
                </c:pt>
                <c:pt idx="29">
                  <c:v>97.387809451820004</c:v>
                </c:pt>
                <c:pt idx="30">
                  <c:v>97.173321840346773</c:v>
                </c:pt>
                <c:pt idx="31">
                  <c:v>96.967307281075961</c:v>
                </c:pt>
                <c:pt idx="32">
                  <c:v>96.77025708639826</c:v>
                </c:pt>
                <c:pt idx="33">
                  <c:v>96.582353469535036</c:v>
                </c:pt>
                <c:pt idx="34">
                  <c:v>96.40328083424086</c:v>
                </c:pt>
                <c:pt idx="35">
                  <c:v>96.233325896338457</c:v>
                </c:pt>
                <c:pt idx="36">
                  <c:v>96.072832714697583</c:v>
                </c:pt>
                <c:pt idx="37">
                  <c:v>95.921521407997176</c:v>
                </c:pt>
                <c:pt idx="38">
                  <c:v>95.77895104262808</c:v>
                </c:pt>
                <c:pt idx="39">
                  <c:v>95.644741876362303</c:v>
                </c:pt>
                <c:pt idx="40">
                  <c:v>95.519263059391761</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4034.874186619692</c:v>
                </c:pt>
                <c:pt idx="11">
                  <c:v>4159.6650649094281</c:v>
                </c:pt>
                <c:pt idx="12">
                  <c:v>4279.7933875488261</c:v>
                </c:pt>
                <c:pt idx="13">
                  <c:v>4402.7286137743531</c:v>
                </c:pt>
                <c:pt idx="14">
                  <c:v>4533.4650864848854</c:v>
                </c:pt>
                <c:pt idx="15">
                  <c:v>4669.4894177546348</c:v>
                </c:pt>
                <c:pt idx="16">
                  <c:v>4805.754472720223</c:v>
                </c:pt>
                <c:pt idx="17">
                  <c:v>4942.3928596928954</c:v>
                </c:pt>
                <c:pt idx="18">
                  <c:v>5079.3108083936013</c:v>
                </c:pt>
                <c:pt idx="19">
                  <c:v>5216.5879380164979</c:v>
                </c:pt>
                <c:pt idx="20">
                  <c:v>5354.3758819097839</c:v>
                </c:pt>
                <c:pt idx="21">
                  <c:v>5400.1070354811691</c:v>
                </c:pt>
                <c:pt idx="22">
                  <c:v>5444.9397104410455</c:v>
                </c:pt>
                <c:pt idx="23">
                  <c:v>5488.9332809059488</c:v>
                </c:pt>
                <c:pt idx="24">
                  <c:v>5531.992185187617</c:v>
                </c:pt>
                <c:pt idx="25">
                  <c:v>5574.2220048740337</c:v>
                </c:pt>
                <c:pt idx="26">
                  <c:v>5615.7756055427935</c:v>
                </c:pt>
                <c:pt idx="27">
                  <c:v>5656.5435963878299</c:v>
                </c:pt>
                <c:pt idx="28">
                  <c:v>5696.3125783877713</c:v>
                </c:pt>
                <c:pt idx="29">
                  <c:v>5735.0943932422933</c:v>
                </c:pt>
                <c:pt idx="30">
                  <c:v>5772.9475869770476</c:v>
                </c:pt>
                <c:pt idx="31">
                  <c:v>5809.9396489992578</c:v>
                </c:pt>
                <c:pt idx="32">
                  <c:v>5845.9185418222205</c:v>
                </c:pt>
                <c:pt idx="33">
                  <c:v>5880.7841492577973</c:v>
                </c:pt>
                <c:pt idx="34">
                  <c:v>5914.5291012970993</c:v>
                </c:pt>
                <c:pt idx="35">
                  <c:v>5947.0341528525169</c:v>
                </c:pt>
                <c:pt idx="36">
                  <c:v>5978.1665609549937</c:v>
                </c:pt>
                <c:pt idx="37">
                  <c:v>6007.9147323321222</c:v>
                </c:pt>
                <c:pt idx="38">
                  <c:v>6036.3038409468463</c:v>
                </c:pt>
                <c:pt idx="39">
                  <c:v>6063.3526844622811</c:v>
                </c:pt>
                <c:pt idx="40">
                  <c:v>6088.9318322729114</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16425.699714646413</c:v>
                </c:pt>
                <c:pt idx="11">
                  <c:v>15991.14384453966</c:v>
                </c:pt>
                <c:pt idx="12">
                  <c:v>15448.541785856312</c:v>
                </c:pt>
                <c:pt idx="13">
                  <c:v>14867.701298682859</c:v>
                </c:pt>
                <c:pt idx="14">
                  <c:v>14310.40486964985</c:v>
                </c:pt>
                <c:pt idx="15">
                  <c:v>13775.037784534559</c:v>
                </c:pt>
                <c:pt idx="16">
                  <c:v>13260.013946173744</c:v>
                </c:pt>
                <c:pt idx="17">
                  <c:v>12763.755974518408</c:v>
                </c:pt>
                <c:pt idx="18">
                  <c:v>12284.75842553351</c:v>
                </c:pt>
                <c:pt idx="19">
                  <c:v>11821.581378902583</c:v>
                </c:pt>
                <c:pt idx="20">
                  <c:v>11372.848389130362</c:v>
                </c:pt>
                <c:pt idx="21">
                  <c:v>10937.243189485675</c:v>
                </c:pt>
                <c:pt idx="22">
                  <c:v>10510.943631279419</c:v>
                </c:pt>
                <c:pt idx="23">
                  <c:v>10093.437382125705</c:v>
                </c:pt>
                <c:pt idx="24">
                  <c:v>9696.5254762870791</c:v>
                </c:pt>
                <c:pt idx="25">
                  <c:v>9319.1958366720937</c:v>
                </c:pt>
                <c:pt idx="26">
                  <c:v>8960.4866365495673</c:v>
                </c:pt>
                <c:pt idx="27">
                  <c:v>8619.4840864135258</c:v>
                </c:pt>
                <c:pt idx="28">
                  <c:v>8295.3184675701032</c:v>
                </c:pt>
                <c:pt idx="29">
                  <c:v>7987.1613869150833</c:v>
                </c:pt>
                <c:pt idx="30">
                  <c:v>7694.2251246412643</c:v>
                </c:pt>
                <c:pt idx="31">
                  <c:v>7415.76090497528</c:v>
                </c:pt>
                <c:pt idx="32">
                  <c:v>7151.0570222077431</c:v>
                </c:pt>
                <c:pt idx="33">
                  <c:v>6900.6345861773907</c:v>
                </c:pt>
                <c:pt idx="34">
                  <c:v>6670.3888775582136</c:v>
                </c:pt>
                <c:pt idx="35">
                  <c:v>6458.9916674678298</c:v>
                </c:pt>
                <c:pt idx="36">
                  <c:v>6262.073133649571</c:v>
                </c:pt>
                <c:pt idx="37">
                  <c:v>6085.5390711537184</c:v>
                </c:pt>
                <c:pt idx="38">
                  <c:v>5927.3446808857934</c:v>
                </c:pt>
                <c:pt idx="39">
                  <c:v>5787.0088208769048</c:v>
                </c:pt>
                <c:pt idx="40">
                  <c:v>5668.639414801487</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962.38501444195435</c:v>
                </c:pt>
                <c:pt idx="10">
                  <c:v>1046.881427143426</c:v>
                </c:pt>
                <c:pt idx="11">
                  <c:v>1277.0057142612852</c:v>
                </c:pt>
                <c:pt idx="12">
                  <c:v>1386.7437568419612</c:v>
                </c:pt>
                <c:pt idx="13">
                  <c:v>1390.1932856719354</c:v>
                </c:pt>
                <c:pt idx="14">
                  <c:v>1394.1765574982778</c:v>
                </c:pt>
                <c:pt idx="15">
                  <c:v>1399.2222993802343</c:v>
                </c:pt>
                <c:pt idx="16">
                  <c:v>1406.0859099066804</c:v>
                </c:pt>
                <c:pt idx="17">
                  <c:v>1413.9635405408526</c:v>
                </c:pt>
                <c:pt idx="18">
                  <c:v>1422.7444562886244</c:v>
                </c:pt>
                <c:pt idx="19">
                  <c:v>1433.5144681632801</c:v>
                </c:pt>
                <c:pt idx="20">
                  <c:v>1446.4298464014844</c:v>
                </c:pt>
                <c:pt idx="21">
                  <c:v>1460.2131907590806</c:v>
                </c:pt>
                <c:pt idx="22">
                  <c:v>1474.9830650749766</c:v>
                </c:pt>
                <c:pt idx="23">
                  <c:v>1490.4669014898873</c:v>
                </c:pt>
                <c:pt idx="24">
                  <c:v>1506.7350097768713</c:v>
                </c:pt>
                <c:pt idx="25">
                  <c:v>1523.6942796780684</c:v>
                </c:pt>
                <c:pt idx="26">
                  <c:v>1540.8563444129175</c:v>
                </c:pt>
                <c:pt idx="27">
                  <c:v>1558.9120303724649</c:v>
                </c:pt>
                <c:pt idx="28">
                  <c:v>1577.8298847512258</c:v>
                </c:pt>
                <c:pt idx="29">
                  <c:v>1597.0487521291843</c:v>
                </c:pt>
                <c:pt idx="30">
                  <c:v>1616.3594537655583</c:v>
                </c:pt>
                <c:pt idx="31">
                  <c:v>1635.695013975326</c:v>
                </c:pt>
                <c:pt idx="32">
                  <c:v>1655.2398006280898</c:v>
                </c:pt>
                <c:pt idx="33">
                  <c:v>1674.4178153225282</c:v>
                </c:pt>
                <c:pt idx="34">
                  <c:v>1693.3125871560601</c:v>
                </c:pt>
                <c:pt idx="35">
                  <c:v>1711.9541108089772</c:v>
                </c:pt>
                <c:pt idx="36">
                  <c:v>1730.6805741201988</c:v>
                </c:pt>
                <c:pt idx="37">
                  <c:v>1749.5755108248327</c:v>
                </c:pt>
                <c:pt idx="38">
                  <c:v>1768.0033654920494</c:v>
                </c:pt>
                <c:pt idx="39">
                  <c:v>1785.5069913941211</c:v>
                </c:pt>
                <c:pt idx="40">
                  <c:v>1801.3092920260096</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299.83264640330555</c:v>
                </c:pt>
                <c:pt idx="11">
                  <c:v>276.11801859006681</c:v>
                </c:pt>
                <c:pt idx="12">
                  <c:v>230.2697552755501</c:v>
                </c:pt>
                <c:pt idx="13">
                  <c:v>218.6015004887505</c:v>
                </c:pt>
                <c:pt idx="14">
                  <c:v>206.6044004477657</c:v>
                </c:pt>
                <c:pt idx="15">
                  <c:v>194.3352750458254</c:v>
                </c:pt>
                <c:pt idx="16">
                  <c:v>181.86984961740117</c:v>
                </c:pt>
                <c:pt idx="17">
                  <c:v>169.19002997367008</c:v>
                </c:pt>
                <c:pt idx="18">
                  <c:v>156.28117424152532</c:v>
                </c:pt>
                <c:pt idx="19">
                  <c:v>143.12647617589818</c:v>
                </c:pt>
                <c:pt idx="20">
                  <c:v>129.70881832924738</c:v>
                </c:pt>
                <c:pt idx="21">
                  <c:v>114.3845828762222</c:v>
                </c:pt>
                <c:pt idx="22">
                  <c:v>99.166714152606048</c:v>
                </c:pt>
                <c:pt idx="23">
                  <c:v>98.880578924267496</c:v>
                </c:pt>
                <c:pt idx="24">
                  <c:v>98.606487040671396</c:v>
                </c:pt>
                <c:pt idx="25">
                  <c:v>98.343224201307947</c:v>
                </c:pt>
                <c:pt idx="26">
                  <c:v>98.089379963113146</c:v>
                </c:pt>
                <c:pt idx="27">
                  <c:v>97.845202165606935</c:v>
                </c:pt>
                <c:pt idx="28">
                  <c:v>97.611519576850284</c:v>
                </c:pt>
                <c:pt idx="29">
                  <c:v>97.387809451820004</c:v>
                </c:pt>
                <c:pt idx="30">
                  <c:v>97.173321840346773</c:v>
                </c:pt>
                <c:pt idx="31">
                  <c:v>96.967307281075961</c:v>
                </c:pt>
                <c:pt idx="32">
                  <c:v>96.77025708639826</c:v>
                </c:pt>
                <c:pt idx="33">
                  <c:v>96.582353469535036</c:v>
                </c:pt>
                <c:pt idx="34">
                  <c:v>96.40328083424086</c:v>
                </c:pt>
                <c:pt idx="35">
                  <c:v>96.233325896338457</c:v>
                </c:pt>
                <c:pt idx="36">
                  <c:v>96.072832714697583</c:v>
                </c:pt>
                <c:pt idx="37">
                  <c:v>95.921521407997176</c:v>
                </c:pt>
                <c:pt idx="38">
                  <c:v>95.77895104262808</c:v>
                </c:pt>
                <c:pt idx="39">
                  <c:v>95.644741876362303</c:v>
                </c:pt>
                <c:pt idx="40">
                  <c:v>95.519263059391761</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4034.874186619692</c:v>
                </c:pt>
                <c:pt idx="11">
                  <c:v>4159.6650649094281</c:v>
                </c:pt>
                <c:pt idx="12">
                  <c:v>4279.7933875488261</c:v>
                </c:pt>
                <c:pt idx="13">
                  <c:v>4402.7286137743531</c:v>
                </c:pt>
                <c:pt idx="14">
                  <c:v>4533.4650864848854</c:v>
                </c:pt>
                <c:pt idx="15">
                  <c:v>4669.4894177546348</c:v>
                </c:pt>
                <c:pt idx="16">
                  <c:v>4805.754472720223</c:v>
                </c:pt>
                <c:pt idx="17">
                  <c:v>4942.3928596928954</c:v>
                </c:pt>
                <c:pt idx="18">
                  <c:v>5079.3108083936013</c:v>
                </c:pt>
                <c:pt idx="19">
                  <c:v>5216.5879380164979</c:v>
                </c:pt>
                <c:pt idx="20">
                  <c:v>5354.3758819097839</c:v>
                </c:pt>
                <c:pt idx="21">
                  <c:v>5400.1070354811691</c:v>
                </c:pt>
                <c:pt idx="22">
                  <c:v>5444.9397104410455</c:v>
                </c:pt>
                <c:pt idx="23">
                  <c:v>5488.9332809059488</c:v>
                </c:pt>
                <c:pt idx="24">
                  <c:v>5531.992185187617</c:v>
                </c:pt>
                <c:pt idx="25">
                  <c:v>5574.2220048740337</c:v>
                </c:pt>
                <c:pt idx="26">
                  <c:v>5615.7756055427935</c:v>
                </c:pt>
                <c:pt idx="27">
                  <c:v>5656.5435963878299</c:v>
                </c:pt>
                <c:pt idx="28">
                  <c:v>5696.3125783877713</c:v>
                </c:pt>
                <c:pt idx="29">
                  <c:v>5735.0943932422933</c:v>
                </c:pt>
                <c:pt idx="30">
                  <c:v>5772.9475869770476</c:v>
                </c:pt>
                <c:pt idx="31">
                  <c:v>5809.9396489992578</c:v>
                </c:pt>
                <c:pt idx="32">
                  <c:v>5845.9185418222205</c:v>
                </c:pt>
                <c:pt idx="33">
                  <c:v>5880.7841492577973</c:v>
                </c:pt>
                <c:pt idx="34">
                  <c:v>5914.5291012970993</c:v>
                </c:pt>
                <c:pt idx="35">
                  <c:v>5947.0341528525169</c:v>
                </c:pt>
                <c:pt idx="36">
                  <c:v>5978.1665609549937</c:v>
                </c:pt>
                <c:pt idx="37">
                  <c:v>6007.9147323321222</c:v>
                </c:pt>
                <c:pt idx="38">
                  <c:v>6036.3038409468463</c:v>
                </c:pt>
                <c:pt idx="39">
                  <c:v>6063.3526844622811</c:v>
                </c:pt>
                <c:pt idx="40">
                  <c:v>6088.9318322729114</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16425.722257448084</c:v>
                </c:pt>
                <c:pt idx="11">
                  <c:v>15991.188354380742</c:v>
                </c:pt>
                <c:pt idx="12">
                  <c:v>15448.615055035785</c:v>
                </c:pt>
                <c:pt idx="13">
                  <c:v>14867.809821228962</c:v>
                </c:pt>
                <c:pt idx="14">
                  <c:v>14310.554908834232</c:v>
                </c:pt>
                <c:pt idx="15">
                  <c:v>13775.235454919344</c:v>
                </c:pt>
                <c:pt idx="16">
                  <c:v>13260.265215870217</c:v>
                </c:pt>
                <c:pt idx="17">
                  <c:v>12764.066611569258</c:v>
                </c:pt>
                <c:pt idx="18">
                  <c:v>12285.134005011556</c:v>
                </c:pt>
                <c:pt idx="19">
                  <c:v>11822.027286685316</c:v>
                </c:pt>
                <c:pt idx="20">
                  <c:v>11373.369828740646</c:v>
                </c:pt>
                <c:pt idx="21">
                  <c:v>10937.845190819906</c:v>
                </c:pt>
                <c:pt idx="22">
                  <c:v>10511.622450212275</c:v>
                </c:pt>
                <c:pt idx="23">
                  <c:v>10094.18947395873</c:v>
                </c:pt>
                <c:pt idx="24">
                  <c:v>9697.3474853650387</c:v>
                </c:pt>
                <c:pt idx="25">
                  <c:v>9320.0845833941803</c:v>
                </c:pt>
                <c:pt idx="26">
                  <c:v>8961.4391093041449</c:v>
                </c:pt>
                <c:pt idx="27">
                  <c:v>8620.4974349621607</c:v>
                </c:pt>
                <c:pt idx="28">
                  <c:v>8296.3899913836467</c:v>
                </c:pt>
                <c:pt idx="29">
                  <c:v>7988.2885220342287</c:v>
                </c:pt>
                <c:pt idx="30">
                  <c:v>7695.4054359686752</c:v>
                </c:pt>
                <c:pt idx="31">
                  <c:v>7416.9920799841611</c:v>
                </c:pt>
                <c:pt idx="32">
                  <c:v>7152.3368652020854</c:v>
                </c:pt>
                <c:pt idx="33">
                  <c:v>6901.9610083384759</c:v>
                </c:pt>
                <c:pt idx="34">
                  <c:v>6671.7598886464311</c:v>
                </c:pt>
                <c:pt idx="35">
                  <c:v>6460.4053699291926</c:v>
                </c:pt>
                <c:pt idx="36">
                  <c:v>6263.5277147476909</c:v>
                </c:pt>
                <c:pt idx="37">
                  <c:v>6087.0327952803409</c:v>
                </c:pt>
                <c:pt idx="38">
                  <c:v>5928.8758848290308</c:v>
                </c:pt>
                <c:pt idx="39">
                  <c:v>5788.5759101267267</c:v>
                </c:pt>
                <c:pt idx="40">
                  <c:v>5670.2408599382807</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813.89792503477565</c:v>
                </c:pt>
                <c:pt idx="10">
                  <c:v>803.30952510652492</c:v>
                </c:pt>
                <c:pt idx="11">
                  <c:v>878.43695479371672</c:v>
                </c:pt>
                <c:pt idx="12">
                  <c:v>842.19878743313802</c:v>
                </c:pt>
                <c:pt idx="13">
                  <c:v>844.29375918511869</c:v>
                </c:pt>
                <c:pt idx="14">
                  <c:v>846.71288433755626</c:v>
                </c:pt>
                <c:pt idx="15">
                  <c:v>849.77727000629875</c:v>
                </c:pt>
                <c:pt idx="16">
                  <c:v>853.94568571703542</c:v>
                </c:pt>
                <c:pt idx="17">
                  <c:v>858.72993726690709</c:v>
                </c:pt>
                <c:pt idx="18">
                  <c:v>864.06277295398979</c:v>
                </c:pt>
                <c:pt idx="19">
                  <c:v>870.6036287514097</c:v>
                </c:pt>
                <c:pt idx="20">
                  <c:v>878.44741087610964</c:v>
                </c:pt>
                <c:pt idx="21">
                  <c:v>886.8183271664966</c:v>
                </c:pt>
                <c:pt idx="22">
                  <c:v>895.78838394736511</c:v>
                </c:pt>
                <c:pt idx="23">
                  <c:v>905.1920449980181</c:v>
                </c:pt>
                <c:pt idx="24">
                  <c:v>915.07201092938089</c:v>
                </c:pt>
                <c:pt idx="25">
                  <c:v>925.3717339143011</c:v>
                </c:pt>
                <c:pt idx="26">
                  <c:v>935.79461848704648</c:v>
                </c:pt>
                <c:pt idx="27">
                  <c:v>946.76021811306089</c:v>
                </c:pt>
                <c:pt idx="28">
                  <c:v>958.24943083893083</c:v>
                </c:pt>
                <c:pt idx="29">
                  <c:v>969.92145512005368</c:v>
                </c:pt>
                <c:pt idx="30">
                  <c:v>981.64925228690311</c:v>
                </c:pt>
                <c:pt idx="31">
                  <c:v>993.39214659067216</c:v>
                </c:pt>
                <c:pt idx="32">
                  <c:v>1005.2621085345303</c:v>
                </c:pt>
                <c:pt idx="33">
                  <c:v>1016.9093221176751</c:v>
                </c:pt>
                <c:pt idx="34">
                  <c:v>1028.3845163260598</c:v>
                </c:pt>
                <c:pt idx="35">
                  <c:v>1039.7059075628563</c:v>
                </c:pt>
                <c:pt idx="36">
                  <c:v>1051.0788844490392</c:v>
                </c:pt>
                <c:pt idx="37">
                  <c:v>1062.554178787128</c:v>
                </c:pt>
                <c:pt idx="38">
                  <c:v>1073.7458043337738</c:v>
                </c:pt>
                <c:pt idx="39">
                  <c:v>1084.3761262210551</c:v>
                </c:pt>
                <c:pt idx="40">
                  <c:v>1093.9731973202888</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299.83264640330555</c:v>
                </c:pt>
                <c:pt idx="11">
                  <c:v>276.11801859006687</c:v>
                </c:pt>
                <c:pt idx="12">
                  <c:v>230.26975527555004</c:v>
                </c:pt>
                <c:pt idx="13">
                  <c:v>218.6015004887505</c:v>
                </c:pt>
                <c:pt idx="14">
                  <c:v>206.6044004477657</c:v>
                </c:pt>
                <c:pt idx="15">
                  <c:v>194.3352750458254</c:v>
                </c:pt>
                <c:pt idx="16">
                  <c:v>181.8698496174012</c:v>
                </c:pt>
                <c:pt idx="17">
                  <c:v>169.19002997367008</c:v>
                </c:pt>
                <c:pt idx="18">
                  <c:v>156.28117424152529</c:v>
                </c:pt>
                <c:pt idx="19">
                  <c:v>143.12647617589818</c:v>
                </c:pt>
                <c:pt idx="20">
                  <c:v>129.70881832924735</c:v>
                </c:pt>
                <c:pt idx="21">
                  <c:v>114.3845828762222</c:v>
                </c:pt>
                <c:pt idx="22">
                  <c:v>99.166714152606033</c:v>
                </c:pt>
                <c:pt idx="23">
                  <c:v>98.88057892426751</c:v>
                </c:pt>
                <c:pt idx="24">
                  <c:v>98.606487040671382</c:v>
                </c:pt>
                <c:pt idx="25">
                  <c:v>98.343224201307947</c:v>
                </c:pt>
                <c:pt idx="26">
                  <c:v>98.089379963113146</c:v>
                </c:pt>
                <c:pt idx="27">
                  <c:v>97.845202165606935</c:v>
                </c:pt>
                <c:pt idx="28">
                  <c:v>97.611519576850284</c:v>
                </c:pt>
                <c:pt idx="29">
                  <c:v>97.387809451820004</c:v>
                </c:pt>
                <c:pt idx="30">
                  <c:v>97.173321840346787</c:v>
                </c:pt>
                <c:pt idx="31">
                  <c:v>96.967307281075989</c:v>
                </c:pt>
                <c:pt idx="32">
                  <c:v>96.77025708639826</c:v>
                </c:pt>
                <c:pt idx="33">
                  <c:v>96.582353469535036</c:v>
                </c:pt>
                <c:pt idx="34">
                  <c:v>96.40328083424086</c:v>
                </c:pt>
                <c:pt idx="35">
                  <c:v>96.233325896338457</c:v>
                </c:pt>
                <c:pt idx="36">
                  <c:v>96.072832714697583</c:v>
                </c:pt>
                <c:pt idx="37">
                  <c:v>95.921521407997176</c:v>
                </c:pt>
                <c:pt idx="38">
                  <c:v>95.778951042628037</c:v>
                </c:pt>
                <c:pt idx="39">
                  <c:v>95.644741876362303</c:v>
                </c:pt>
                <c:pt idx="40">
                  <c:v>95.519263059391761</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4034.874186619692</c:v>
                </c:pt>
                <c:pt idx="11">
                  <c:v>4159.6650649094281</c:v>
                </c:pt>
                <c:pt idx="12">
                  <c:v>4279.7933875488261</c:v>
                </c:pt>
                <c:pt idx="13">
                  <c:v>4402.7286137743531</c:v>
                </c:pt>
                <c:pt idx="14">
                  <c:v>4533.4650864848854</c:v>
                </c:pt>
                <c:pt idx="15">
                  <c:v>4669.4894177546348</c:v>
                </c:pt>
                <c:pt idx="16">
                  <c:v>4805.754472720223</c:v>
                </c:pt>
                <c:pt idx="17">
                  <c:v>4942.3928596928954</c:v>
                </c:pt>
                <c:pt idx="18">
                  <c:v>5079.3108083936013</c:v>
                </c:pt>
                <c:pt idx="19">
                  <c:v>5216.5879380164979</c:v>
                </c:pt>
                <c:pt idx="20">
                  <c:v>5354.3758819097839</c:v>
                </c:pt>
                <c:pt idx="21">
                  <c:v>5400.1070354811691</c:v>
                </c:pt>
                <c:pt idx="22">
                  <c:v>5444.9397104410455</c:v>
                </c:pt>
                <c:pt idx="23">
                  <c:v>5488.9332809059488</c:v>
                </c:pt>
                <c:pt idx="24">
                  <c:v>5531.992185187617</c:v>
                </c:pt>
                <c:pt idx="25">
                  <c:v>5574.2220048740337</c:v>
                </c:pt>
                <c:pt idx="26">
                  <c:v>5615.7756055427935</c:v>
                </c:pt>
                <c:pt idx="27">
                  <c:v>5656.5435963878299</c:v>
                </c:pt>
                <c:pt idx="28">
                  <c:v>5696.3125783877713</c:v>
                </c:pt>
                <c:pt idx="29">
                  <c:v>5735.0943932422933</c:v>
                </c:pt>
                <c:pt idx="30">
                  <c:v>5772.9475869770476</c:v>
                </c:pt>
                <c:pt idx="31">
                  <c:v>5809.9396489992578</c:v>
                </c:pt>
                <c:pt idx="32">
                  <c:v>5845.9185418222205</c:v>
                </c:pt>
                <c:pt idx="33">
                  <c:v>5880.7841492577973</c:v>
                </c:pt>
                <c:pt idx="34">
                  <c:v>5914.5291012970993</c:v>
                </c:pt>
                <c:pt idx="35">
                  <c:v>5947.0341528525169</c:v>
                </c:pt>
                <c:pt idx="36">
                  <c:v>5978.1665609549937</c:v>
                </c:pt>
                <c:pt idx="37">
                  <c:v>6007.9147323321222</c:v>
                </c:pt>
                <c:pt idx="38">
                  <c:v>6036.3038409468463</c:v>
                </c:pt>
                <c:pt idx="39">
                  <c:v>6063.3526844622811</c:v>
                </c:pt>
                <c:pt idx="40">
                  <c:v>6088.9318322729114</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16425.722257448084</c:v>
                </c:pt>
                <c:pt idx="11">
                  <c:v>15991.188354380742</c:v>
                </c:pt>
                <c:pt idx="12">
                  <c:v>15448.615055035785</c:v>
                </c:pt>
                <c:pt idx="13">
                  <c:v>14867.809821228962</c:v>
                </c:pt>
                <c:pt idx="14">
                  <c:v>14310.554908834232</c:v>
                </c:pt>
                <c:pt idx="15">
                  <c:v>13775.235454919344</c:v>
                </c:pt>
                <c:pt idx="16">
                  <c:v>13260.265215870217</c:v>
                </c:pt>
                <c:pt idx="17">
                  <c:v>12764.066611569258</c:v>
                </c:pt>
                <c:pt idx="18">
                  <c:v>12285.134005011556</c:v>
                </c:pt>
                <c:pt idx="19">
                  <c:v>11822.027286685316</c:v>
                </c:pt>
                <c:pt idx="20">
                  <c:v>11373.369828740646</c:v>
                </c:pt>
                <c:pt idx="21">
                  <c:v>10937.845190819906</c:v>
                </c:pt>
                <c:pt idx="22">
                  <c:v>10511.622450212275</c:v>
                </c:pt>
                <c:pt idx="23">
                  <c:v>10094.18947395873</c:v>
                </c:pt>
                <c:pt idx="24">
                  <c:v>9697.3474853650387</c:v>
                </c:pt>
                <c:pt idx="25">
                  <c:v>9320.0845833941803</c:v>
                </c:pt>
                <c:pt idx="26">
                  <c:v>8961.4391093041449</c:v>
                </c:pt>
                <c:pt idx="27">
                  <c:v>8620.4974349621607</c:v>
                </c:pt>
                <c:pt idx="28">
                  <c:v>8296.3899913836467</c:v>
                </c:pt>
                <c:pt idx="29">
                  <c:v>7988.2885220342287</c:v>
                </c:pt>
                <c:pt idx="30">
                  <c:v>7695.4054359686752</c:v>
                </c:pt>
                <c:pt idx="31">
                  <c:v>7416.9920799841611</c:v>
                </c:pt>
                <c:pt idx="32">
                  <c:v>7152.3368652020854</c:v>
                </c:pt>
                <c:pt idx="33">
                  <c:v>6901.9610083384759</c:v>
                </c:pt>
                <c:pt idx="34">
                  <c:v>6671.7598886464311</c:v>
                </c:pt>
                <c:pt idx="35">
                  <c:v>6460.4053699291926</c:v>
                </c:pt>
                <c:pt idx="36">
                  <c:v>6263.5277147476909</c:v>
                </c:pt>
                <c:pt idx="37">
                  <c:v>6087.0327952803409</c:v>
                </c:pt>
                <c:pt idx="38">
                  <c:v>5928.8758848290308</c:v>
                </c:pt>
                <c:pt idx="39">
                  <c:v>5788.5759101267267</c:v>
                </c:pt>
                <c:pt idx="40">
                  <c:v>5670.2408599382807</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813.89792503477565</c:v>
                </c:pt>
                <c:pt idx="10">
                  <c:v>803.30952510652492</c:v>
                </c:pt>
                <c:pt idx="11">
                  <c:v>878.43695479371661</c:v>
                </c:pt>
                <c:pt idx="12">
                  <c:v>842.19878743313802</c:v>
                </c:pt>
                <c:pt idx="13">
                  <c:v>844.29375918511869</c:v>
                </c:pt>
                <c:pt idx="14">
                  <c:v>846.71288433755626</c:v>
                </c:pt>
                <c:pt idx="15">
                  <c:v>849.77727000629875</c:v>
                </c:pt>
                <c:pt idx="16">
                  <c:v>853.94568571703542</c:v>
                </c:pt>
                <c:pt idx="17">
                  <c:v>858.72993726690709</c:v>
                </c:pt>
                <c:pt idx="18">
                  <c:v>864.06277295398979</c:v>
                </c:pt>
                <c:pt idx="19">
                  <c:v>870.6036287514097</c:v>
                </c:pt>
                <c:pt idx="20">
                  <c:v>878.44741087610964</c:v>
                </c:pt>
                <c:pt idx="21">
                  <c:v>886.8183271664966</c:v>
                </c:pt>
                <c:pt idx="22">
                  <c:v>895.78838394736511</c:v>
                </c:pt>
                <c:pt idx="23">
                  <c:v>905.1920449980181</c:v>
                </c:pt>
                <c:pt idx="24">
                  <c:v>915.07201092938089</c:v>
                </c:pt>
                <c:pt idx="25">
                  <c:v>925.3717339143011</c:v>
                </c:pt>
                <c:pt idx="26">
                  <c:v>935.79461848704648</c:v>
                </c:pt>
                <c:pt idx="27">
                  <c:v>946.76021811306089</c:v>
                </c:pt>
                <c:pt idx="28">
                  <c:v>958.24943083893083</c:v>
                </c:pt>
                <c:pt idx="29">
                  <c:v>969.92145512005368</c:v>
                </c:pt>
                <c:pt idx="30">
                  <c:v>981.64925228690311</c:v>
                </c:pt>
                <c:pt idx="31">
                  <c:v>993.39214659067216</c:v>
                </c:pt>
                <c:pt idx="32">
                  <c:v>1005.2621085345303</c:v>
                </c:pt>
                <c:pt idx="33">
                  <c:v>1016.9093221176751</c:v>
                </c:pt>
                <c:pt idx="34">
                  <c:v>1028.3845163260598</c:v>
                </c:pt>
                <c:pt idx="35">
                  <c:v>1039.7059075628563</c:v>
                </c:pt>
                <c:pt idx="36">
                  <c:v>1051.0788844490392</c:v>
                </c:pt>
                <c:pt idx="37">
                  <c:v>1062.554178787128</c:v>
                </c:pt>
                <c:pt idx="38">
                  <c:v>1073.7458043337738</c:v>
                </c:pt>
                <c:pt idx="39">
                  <c:v>1084.3761262210551</c:v>
                </c:pt>
                <c:pt idx="40">
                  <c:v>1093.9731973202888</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299.83264640330555</c:v>
                </c:pt>
                <c:pt idx="11">
                  <c:v>276.11801859006687</c:v>
                </c:pt>
                <c:pt idx="12">
                  <c:v>230.26975527555004</c:v>
                </c:pt>
                <c:pt idx="13">
                  <c:v>218.6015004887505</c:v>
                </c:pt>
                <c:pt idx="14">
                  <c:v>206.6044004477657</c:v>
                </c:pt>
                <c:pt idx="15">
                  <c:v>194.3352750458254</c:v>
                </c:pt>
                <c:pt idx="16">
                  <c:v>181.8698496174012</c:v>
                </c:pt>
                <c:pt idx="17">
                  <c:v>169.19002997367008</c:v>
                </c:pt>
                <c:pt idx="18">
                  <c:v>156.28117424152529</c:v>
                </c:pt>
                <c:pt idx="19">
                  <c:v>143.12647617589818</c:v>
                </c:pt>
                <c:pt idx="20">
                  <c:v>129.70881832924735</c:v>
                </c:pt>
                <c:pt idx="21">
                  <c:v>114.3845828762222</c:v>
                </c:pt>
                <c:pt idx="22">
                  <c:v>99.166714152606033</c:v>
                </c:pt>
                <c:pt idx="23">
                  <c:v>98.88057892426751</c:v>
                </c:pt>
                <c:pt idx="24">
                  <c:v>98.606487040671382</c:v>
                </c:pt>
                <c:pt idx="25">
                  <c:v>98.343224201307947</c:v>
                </c:pt>
                <c:pt idx="26">
                  <c:v>98.089379963113146</c:v>
                </c:pt>
                <c:pt idx="27">
                  <c:v>97.845202165606935</c:v>
                </c:pt>
                <c:pt idx="28">
                  <c:v>97.611519576850284</c:v>
                </c:pt>
                <c:pt idx="29">
                  <c:v>97.387809451820004</c:v>
                </c:pt>
                <c:pt idx="30">
                  <c:v>97.173321840346787</c:v>
                </c:pt>
                <c:pt idx="31">
                  <c:v>96.967307281075989</c:v>
                </c:pt>
                <c:pt idx="32">
                  <c:v>96.77025708639826</c:v>
                </c:pt>
                <c:pt idx="33">
                  <c:v>96.582353469535036</c:v>
                </c:pt>
                <c:pt idx="34">
                  <c:v>96.40328083424086</c:v>
                </c:pt>
                <c:pt idx="35">
                  <c:v>96.233325896338457</c:v>
                </c:pt>
                <c:pt idx="36">
                  <c:v>96.072832714697583</c:v>
                </c:pt>
                <c:pt idx="37">
                  <c:v>95.921521407997176</c:v>
                </c:pt>
                <c:pt idx="38">
                  <c:v>95.778951042628037</c:v>
                </c:pt>
                <c:pt idx="39">
                  <c:v>95.644741876362303</c:v>
                </c:pt>
                <c:pt idx="40">
                  <c:v>95.519263059391761</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4034.874186619692</c:v>
                </c:pt>
                <c:pt idx="11">
                  <c:v>4159.6650649094281</c:v>
                </c:pt>
                <c:pt idx="12">
                  <c:v>4279.7933875488261</c:v>
                </c:pt>
                <c:pt idx="13">
                  <c:v>4402.7286137743531</c:v>
                </c:pt>
                <c:pt idx="14">
                  <c:v>4533.4650864848854</c:v>
                </c:pt>
                <c:pt idx="15">
                  <c:v>4669.4894177546348</c:v>
                </c:pt>
                <c:pt idx="16">
                  <c:v>4805.754472720223</c:v>
                </c:pt>
                <c:pt idx="17">
                  <c:v>4942.3928596928954</c:v>
                </c:pt>
                <c:pt idx="18">
                  <c:v>5079.3108083936013</c:v>
                </c:pt>
                <c:pt idx="19">
                  <c:v>5216.5879380164979</c:v>
                </c:pt>
                <c:pt idx="20">
                  <c:v>5354.3758819097839</c:v>
                </c:pt>
                <c:pt idx="21">
                  <c:v>5400.1070354811691</c:v>
                </c:pt>
                <c:pt idx="22">
                  <c:v>5444.9397104410455</c:v>
                </c:pt>
                <c:pt idx="23">
                  <c:v>5488.9332809059488</c:v>
                </c:pt>
                <c:pt idx="24">
                  <c:v>5531.992185187617</c:v>
                </c:pt>
                <c:pt idx="25">
                  <c:v>5574.2220048740337</c:v>
                </c:pt>
                <c:pt idx="26">
                  <c:v>5615.7756055427935</c:v>
                </c:pt>
                <c:pt idx="27">
                  <c:v>5656.5435963878299</c:v>
                </c:pt>
                <c:pt idx="28">
                  <c:v>5696.3125783877713</c:v>
                </c:pt>
                <c:pt idx="29">
                  <c:v>5735.0943932422933</c:v>
                </c:pt>
                <c:pt idx="30">
                  <c:v>5772.9475869770476</c:v>
                </c:pt>
                <c:pt idx="31">
                  <c:v>5809.9396489992578</c:v>
                </c:pt>
                <c:pt idx="32">
                  <c:v>5845.9185418222205</c:v>
                </c:pt>
                <c:pt idx="33">
                  <c:v>5880.7841492577973</c:v>
                </c:pt>
                <c:pt idx="34">
                  <c:v>5914.5291012970993</c:v>
                </c:pt>
                <c:pt idx="35">
                  <c:v>5947.0341528525169</c:v>
                </c:pt>
                <c:pt idx="36">
                  <c:v>5978.1665609549937</c:v>
                </c:pt>
                <c:pt idx="37">
                  <c:v>6007.9147323321222</c:v>
                </c:pt>
                <c:pt idx="38">
                  <c:v>6036.3038409468463</c:v>
                </c:pt>
                <c:pt idx="39">
                  <c:v>6063.3526844622811</c:v>
                </c:pt>
                <c:pt idx="40">
                  <c:v>6088.9318322729114</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7153.9225590988835</c:v>
                </c:pt>
                <c:pt idx="4">
                  <c:v>7331.9490678893462</c:v>
                </c:pt>
                <c:pt idx="5">
                  <c:v>7500.9785064332928</c:v>
                </c:pt>
                <c:pt idx="6">
                  <c:v>7674.2129481561351</c:v>
                </c:pt>
                <c:pt idx="7">
                  <c:v>7860.2734729507238</c:v>
                </c:pt>
                <c:pt idx="8">
                  <c:v>8054.6561564650938</c:v>
                </c:pt>
                <c:pt idx="9">
                  <c:v>8248.6065241881424</c:v>
                </c:pt>
                <c:pt idx="10">
                  <c:v>8442.3909626938475</c:v>
                </c:pt>
                <c:pt idx="11">
                  <c:v>8635.8839204862179</c:v>
                </c:pt>
                <c:pt idx="12">
                  <c:v>8829.2538291685469</c:v>
                </c:pt>
                <c:pt idx="13">
                  <c:v>9022.7858047678728</c:v>
                </c:pt>
                <c:pt idx="14">
                  <c:v>9099.8484563970978</c:v>
                </c:pt>
                <c:pt idx="15">
                  <c:v>9175.3970604060978</c:v>
                </c:pt>
                <c:pt idx="16">
                  <c:v>9249.531669527003</c:v>
                </c:pt>
                <c:pt idx="17">
                  <c:v>9322.0912504921926</c:v>
                </c:pt>
                <c:pt idx="18">
                  <c:v>9393.2537213399828</c:v>
                </c:pt>
                <c:pt idx="19">
                  <c:v>9463.2766794811578</c:v>
                </c:pt>
                <c:pt idx="20">
                  <c:v>9531.9757878736546</c:v>
                </c:pt>
                <c:pt idx="21">
                  <c:v>9598.9914427647273</c:v>
                </c:pt>
                <c:pt idx="22">
                  <c:v>9664.3435988833808</c:v>
                </c:pt>
                <c:pt idx="23">
                  <c:v>9728.1309135261545</c:v>
                </c:pt>
                <c:pt idx="24">
                  <c:v>9790.46711469402</c:v>
                </c:pt>
                <c:pt idx="25">
                  <c:v>9851.0960004117896</c:v>
                </c:pt>
                <c:pt idx="26">
                  <c:v>9909.8488625160699</c:v>
                </c:pt>
                <c:pt idx="27">
                  <c:v>9966.7132816300655</c:v>
                </c:pt>
                <c:pt idx="28">
                  <c:v>10021.488315028142</c:v>
                </c:pt>
                <c:pt idx="29">
                  <c:v>10073.950274384471</c:v>
                </c:pt>
                <c:pt idx="30">
                  <c:v>10124.07962360073</c:v>
                </c:pt>
                <c:pt idx="31">
                  <c:v>10171.918783918998</c:v>
                </c:pt>
                <c:pt idx="32">
                  <c:v>10217.499431727272</c:v>
                </c:pt>
                <c:pt idx="33">
                  <c:v>10260.6034604421</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2717.7889229721363</c:v>
                </c:pt>
                <c:pt idx="4">
                  <c:v>2502.8311671828174</c:v>
                </c:pt>
                <c:pt idx="5">
                  <c:v>2087.2463278785081</c:v>
                </c:pt>
                <c:pt idx="6">
                  <c:v>1981.4811485680307</c:v>
                </c:pt>
                <c:pt idx="7">
                  <c:v>1872.73519981861</c:v>
                </c:pt>
                <c:pt idx="8">
                  <c:v>1761.523517195174</c:v>
                </c:pt>
                <c:pt idx="9">
                  <c:v>1648.5325018541143</c:v>
                </c:pt>
                <c:pt idx="10">
                  <c:v>1533.5981416821958</c:v>
                </c:pt>
                <c:pt idx="11">
                  <c:v>1416.5877175742169</c:v>
                </c:pt>
                <c:pt idx="12">
                  <c:v>1297.3488917936688</c:v>
                </c:pt>
                <c:pt idx="13">
                  <c:v>1175.7265057550026</c:v>
                </c:pt>
                <c:pt idx="14">
                  <c:v>1036.8222274289265</c:v>
                </c:pt>
                <c:pt idx="15">
                  <c:v>898.88209467681759</c:v>
                </c:pt>
                <c:pt idx="16">
                  <c:v>896.28846398523319</c:v>
                </c:pt>
                <c:pt idx="17">
                  <c:v>893.80399842069266</c:v>
                </c:pt>
                <c:pt idx="18">
                  <c:v>891.41769113482849</c:v>
                </c:pt>
                <c:pt idx="19">
                  <c:v>889.11675737393909</c:v>
                </c:pt>
                <c:pt idx="20">
                  <c:v>886.90344364290047</c:v>
                </c:pt>
                <c:pt idx="21">
                  <c:v>884.7852621879033</c:v>
                </c:pt>
                <c:pt idx="22">
                  <c:v>882.75747466357143</c:v>
                </c:pt>
                <c:pt idx="23">
                  <c:v>880.81328325690049</c:v>
                </c:pt>
                <c:pt idx="24">
                  <c:v>878.94589458567475</c:v>
                </c:pt>
                <c:pt idx="25">
                  <c:v>877.15976207879521</c:v>
                </c:pt>
                <c:pt idx="26">
                  <c:v>875.45653738120745</c:v>
                </c:pt>
                <c:pt idx="27">
                  <c:v>873.83335981716289</c:v>
                </c:pt>
                <c:pt idx="28">
                  <c:v>872.29282828006592</c:v>
                </c:pt>
                <c:pt idx="29">
                  <c:v>870.8380614409358</c:v>
                </c:pt>
                <c:pt idx="30">
                  <c:v>869.4665223567041</c:v>
                </c:pt>
                <c:pt idx="31">
                  <c:v>868.17421424952374</c:v>
                </c:pt>
                <c:pt idx="32">
                  <c:v>866.95769500182405</c:v>
                </c:pt>
                <c:pt idx="33">
                  <c:v>865.82031072122254</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55436.163761568474</c:v>
                </c:pt>
                <c:pt idx="4">
                  <c:v>44485.810425950018</c:v>
                </c:pt>
                <c:pt idx="5">
                  <c:v>40704.728491659058</c:v>
                </c:pt>
                <c:pt idx="6">
                  <c:v>37640.548948224612</c:v>
                </c:pt>
                <c:pt idx="7">
                  <c:v>34636.8497489129</c:v>
                </c:pt>
                <c:pt idx="8">
                  <c:v>31559.964886745445</c:v>
                </c:pt>
                <c:pt idx="9">
                  <c:v>30672.907986327325</c:v>
                </c:pt>
                <c:pt idx="10">
                  <c:v>28523.524822353971</c:v>
                </c:pt>
                <c:pt idx="11">
                  <c:v>26162.617860974009</c:v>
                </c:pt>
                <c:pt idx="12">
                  <c:v>24173.542909750857</c:v>
                </c:pt>
                <c:pt idx="13">
                  <c:v>22461.403335337694</c:v>
                </c:pt>
                <c:pt idx="14">
                  <c:v>21912.648756492254</c:v>
                </c:pt>
                <c:pt idx="15">
                  <c:v>21339.666177877563</c:v>
                </c:pt>
                <c:pt idx="16">
                  <c:v>20742.991696766625</c:v>
                </c:pt>
                <c:pt idx="17">
                  <c:v>20146.375931326744</c:v>
                </c:pt>
                <c:pt idx="18">
                  <c:v>19576.833784852392</c:v>
                </c:pt>
                <c:pt idx="19">
                  <c:v>18902.486946594643</c:v>
                </c:pt>
                <c:pt idx="20">
                  <c:v>18298.273640299471</c:v>
                </c:pt>
                <c:pt idx="21">
                  <c:v>17578.113064568362</c:v>
                </c:pt>
                <c:pt idx="22">
                  <c:v>16634.015939375273</c:v>
                </c:pt>
                <c:pt idx="23">
                  <c:v>15515.112213956982</c:v>
                </c:pt>
                <c:pt idx="24">
                  <c:v>14443.75054089554</c:v>
                </c:pt>
                <c:pt idx="25">
                  <c:v>13687.941669523074</c:v>
                </c:pt>
                <c:pt idx="26">
                  <c:v>13687.941669523078</c:v>
                </c:pt>
                <c:pt idx="27">
                  <c:v>13687.941669523074</c:v>
                </c:pt>
                <c:pt idx="28">
                  <c:v>13687.941669523072</c:v>
                </c:pt>
                <c:pt idx="29">
                  <c:v>13687.941669523079</c:v>
                </c:pt>
                <c:pt idx="30">
                  <c:v>13687.941669523074</c:v>
                </c:pt>
                <c:pt idx="31">
                  <c:v>13687.941669523076</c:v>
                </c:pt>
                <c:pt idx="32">
                  <c:v>13687.941669523072</c:v>
                </c:pt>
                <c:pt idx="33">
                  <c:v>13687.941669523079</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10259.899955877232</c:v>
                </c:pt>
                <c:pt idx="3">
                  <c:v>10878.736460524093</c:v>
                </c:pt>
                <c:pt idx="4">
                  <c:v>12534.20714982398</c:v>
                </c:pt>
                <c:pt idx="5">
                  <c:v>13951.517888217615</c:v>
                </c:pt>
                <c:pt idx="6">
                  <c:v>14816.993059200286</c:v>
                </c:pt>
                <c:pt idx="7">
                  <c:v>15554.211284129462</c:v>
                </c:pt>
                <c:pt idx="8">
                  <c:v>16112.32246037155</c:v>
                </c:pt>
                <c:pt idx="9">
                  <c:v>17422.033473479616</c:v>
                </c:pt>
                <c:pt idx="10">
                  <c:v>18170.956306087173</c:v>
                </c:pt>
                <c:pt idx="11">
                  <c:v>18698.552968176362</c:v>
                </c:pt>
                <c:pt idx="12">
                  <c:v>19311.246775674295</c:v>
                </c:pt>
                <c:pt idx="13">
                  <c:v>20003.99237589931</c:v>
                </c:pt>
                <c:pt idx="14">
                  <c:v>19807.490458769007</c:v>
                </c:pt>
                <c:pt idx="15">
                  <c:v>19606.956497739156</c:v>
                </c:pt>
                <c:pt idx="16">
                  <c:v>19399.399274541531</c:v>
                </c:pt>
                <c:pt idx="17">
                  <c:v>19201.516321214527</c:v>
                </c:pt>
                <c:pt idx="18">
                  <c:v>19030.173672675402</c:v>
                </c:pt>
                <c:pt idx="19">
                  <c:v>18791.452653649729</c:v>
                </c:pt>
                <c:pt idx="20">
                  <c:v>18610.465853747788</c:v>
                </c:pt>
                <c:pt idx="21">
                  <c:v>18362.772993773375</c:v>
                </c:pt>
                <c:pt idx="22">
                  <c:v>17969.487178372725</c:v>
                </c:pt>
                <c:pt idx="23">
                  <c:v>17460.791853884657</c:v>
                </c:pt>
                <c:pt idx="24">
                  <c:v>16984.096629513395</c:v>
                </c:pt>
                <c:pt idx="25">
                  <c:v>16576.341892674784</c:v>
                </c:pt>
                <c:pt idx="26">
                  <c:v>15882.833368977179</c:v>
                </c:pt>
                <c:pt idx="27">
                  <c:v>15237.634500805158</c:v>
                </c:pt>
                <c:pt idx="28">
                  <c:v>15004.90345071206</c:v>
                </c:pt>
                <c:pt idx="29">
                  <c:v>14002.223061740435</c:v>
                </c:pt>
                <c:pt idx="30">
                  <c:v>13135.622873008444</c:v>
                </c:pt>
                <c:pt idx="31">
                  <c:v>12223.770427640296</c:v>
                </c:pt>
                <c:pt idx="32">
                  <c:v>10732.659894848577</c:v>
                </c:pt>
                <c:pt idx="33">
                  <c:v>9649.08185300271</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2543.113142229256</c:v>
                </c:pt>
                <c:pt idx="3">
                  <c:v>2549.6831128502363</c:v>
                </c:pt>
                <c:pt idx="4">
                  <c:v>2965.1338977689375</c:v>
                </c:pt>
                <c:pt idx="5">
                  <c:v>3176.480943439507</c:v>
                </c:pt>
                <c:pt idx="6">
                  <c:v>3200.396146087689</c:v>
                </c:pt>
                <c:pt idx="7">
                  <c:v>3228.0117300196257</c:v>
                </c:pt>
                <c:pt idx="8">
                  <c:v>3262.9933015806118</c:v>
                </c:pt>
                <c:pt idx="9">
                  <c:v>3310.577955812766</c:v>
                </c:pt>
                <c:pt idx="10">
                  <c:v>3365.1926995327626</c:v>
                </c:pt>
                <c:pt idx="11">
                  <c:v>3426.0698192483187</c:v>
                </c:pt>
                <c:pt idx="12">
                  <c:v>3500.7371228718334</c:v>
                </c:pt>
                <c:pt idx="13">
                  <c:v>3590.2780147063067</c:v>
                </c:pt>
                <c:pt idx="14">
                  <c:v>3685.8364198477107</c:v>
                </c:pt>
                <c:pt idx="15">
                  <c:v>3788.234328305115</c:v>
                </c:pt>
                <c:pt idx="16">
                  <c:v>3895.5820571938461</c:v>
                </c:pt>
                <c:pt idx="17">
                  <c:v>4008.3670564103172</c:v>
                </c:pt>
                <c:pt idx="18">
                  <c:v>4125.9438028135155</c:v>
                </c:pt>
                <c:pt idx="19">
                  <c:v>4244.9265034156306</c:v>
                </c:pt>
                <c:pt idx="20">
                  <c:v>4370.1045813381716</c:v>
                </c:pt>
                <c:pt idx="21">
                  <c:v>4501.2599777522119</c:v>
                </c:pt>
                <c:pt idx="22">
                  <c:v>4634.5022640663983</c:v>
                </c:pt>
                <c:pt idx="23">
                  <c:v>4768.3812271582874</c:v>
                </c:pt>
                <c:pt idx="24">
                  <c:v>4902.4325319958352</c:v>
                </c:pt>
                <c:pt idx="25">
                  <c:v>5037.9343806700135</c:v>
                </c:pt>
                <c:pt idx="26">
                  <c:v>5170.8934398383335</c:v>
                </c:pt>
                <c:pt idx="27">
                  <c:v>5301.8888075139585</c:v>
                </c:pt>
                <c:pt idx="28">
                  <c:v>5431.1284335047867</c:v>
                </c:pt>
                <c:pt idx="29">
                  <c:v>5560.9569367717122</c:v>
                </c:pt>
                <c:pt idx="30">
                  <c:v>5691.9534474804905</c:v>
                </c:pt>
                <c:pt idx="31">
                  <c:v>5819.7117299764459</c:v>
                </c:pt>
                <c:pt idx="32">
                  <c:v>5941.06243645226</c:v>
                </c:pt>
                <c:pt idx="33">
                  <c:v>6050.6180426078954</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15933.631164674136</c:v>
                </c:pt>
                <c:pt idx="3">
                  <c:v>14975.950863464144</c:v>
                </c:pt>
                <c:pt idx="4">
                  <c:v>15739.652790990298</c:v>
                </c:pt>
                <c:pt idx="5">
                  <c:v>16145.621015242707</c:v>
                </c:pt>
                <c:pt idx="6">
                  <c:v>16304.876785545272</c:v>
                </c:pt>
                <c:pt idx="7">
                  <c:v>16488.774081174917</c:v>
                </c:pt>
                <c:pt idx="8">
                  <c:v>16721.722854693362</c:v>
                </c:pt>
                <c:pt idx="9">
                  <c:v>17038.597893379218</c:v>
                </c:pt>
                <c:pt idx="10">
                  <c:v>17402.28760192811</c:v>
                </c:pt>
                <c:pt idx="11">
                  <c:v>17807.679633796975</c:v>
                </c:pt>
                <c:pt idx="12">
                  <c:v>18304.903058156378</c:v>
                </c:pt>
                <c:pt idx="13">
                  <c:v>18901.172465213291</c:v>
                </c:pt>
                <c:pt idx="14">
                  <c:v>19537.51360952868</c:v>
                </c:pt>
                <c:pt idx="15">
                  <c:v>20219.400275038279</c:v>
                </c:pt>
                <c:pt idx="16">
                  <c:v>20934.248712908615</c:v>
                </c:pt>
                <c:pt idx="17">
                  <c:v>21685.30494241367</c:v>
                </c:pt>
                <c:pt idx="18">
                  <c:v>22468.270305223745</c:v>
                </c:pt>
                <c:pt idx="19">
                  <c:v>23260.598177825294</c:v>
                </c:pt>
                <c:pt idx="20">
                  <c:v>24094.18221714197</c:v>
                </c:pt>
                <c:pt idx="21">
                  <c:v>24967.570328985694</c:v>
                </c:pt>
                <c:pt idx="22">
                  <c:v>25854.855427757517</c:v>
                </c:pt>
                <c:pt idx="23">
                  <c:v>26746.380275284904</c:v>
                </c:pt>
                <c:pt idx="24">
                  <c:v>27639.05277846313</c:v>
                </c:pt>
                <c:pt idx="25">
                  <c:v>28541.384722100996</c:v>
                </c:pt>
                <c:pt idx="26">
                  <c:v>29426.783758774611</c:v>
                </c:pt>
                <c:pt idx="27">
                  <c:v>30299.106209566587</c:v>
                </c:pt>
                <c:pt idx="28">
                  <c:v>31159.736850818917</c:v>
                </c:pt>
                <c:pt idx="29">
                  <c:v>32024.288935079625</c:v>
                </c:pt>
                <c:pt idx="30">
                  <c:v>32896.618997541387</c:v>
                </c:pt>
                <c:pt idx="31">
                  <c:v>33747.385097697028</c:v>
                </c:pt>
                <c:pt idx="32">
                  <c:v>34555.48196063684</c:v>
                </c:pt>
                <c:pt idx="33">
                  <c:v>35285.033062751638</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55436.163761568474</c:v>
                </c:pt>
                <c:pt idx="4">
                  <c:v>44485.810425950018</c:v>
                </c:pt>
                <c:pt idx="5">
                  <c:v>40704.728491659058</c:v>
                </c:pt>
                <c:pt idx="6">
                  <c:v>37640.548948224612</c:v>
                </c:pt>
                <c:pt idx="7">
                  <c:v>34636.8497489129</c:v>
                </c:pt>
                <c:pt idx="8">
                  <c:v>31559.964886745445</c:v>
                </c:pt>
                <c:pt idx="9">
                  <c:v>30672.907986327325</c:v>
                </c:pt>
                <c:pt idx="10">
                  <c:v>28523.524822353971</c:v>
                </c:pt>
                <c:pt idx="11">
                  <c:v>26162.617860974009</c:v>
                </c:pt>
                <c:pt idx="12">
                  <c:v>24173.542909750857</c:v>
                </c:pt>
                <c:pt idx="13">
                  <c:v>22461.403335337694</c:v>
                </c:pt>
                <c:pt idx="14">
                  <c:v>21912.648756492254</c:v>
                </c:pt>
                <c:pt idx="15">
                  <c:v>21339.666177877563</c:v>
                </c:pt>
                <c:pt idx="16">
                  <c:v>20742.991696766625</c:v>
                </c:pt>
                <c:pt idx="17">
                  <c:v>20146.375931326744</c:v>
                </c:pt>
                <c:pt idx="18">
                  <c:v>19576.833784852392</c:v>
                </c:pt>
                <c:pt idx="19">
                  <c:v>18902.486946594643</c:v>
                </c:pt>
                <c:pt idx="20">
                  <c:v>18298.273640299471</c:v>
                </c:pt>
                <c:pt idx="21">
                  <c:v>17578.113064568362</c:v>
                </c:pt>
                <c:pt idx="22">
                  <c:v>16634.015939375273</c:v>
                </c:pt>
                <c:pt idx="23">
                  <c:v>15515.112213956982</c:v>
                </c:pt>
                <c:pt idx="24">
                  <c:v>14443.75054089554</c:v>
                </c:pt>
                <c:pt idx="25">
                  <c:v>13687.941669523074</c:v>
                </c:pt>
                <c:pt idx="26">
                  <c:v>13687.941669523078</c:v>
                </c:pt>
                <c:pt idx="27">
                  <c:v>13687.941669523074</c:v>
                </c:pt>
                <c:pt idx="28">
                  <c:v>13687.941669523072</c:v>
                </c:pt>
                <c:pt idx="29">
                  <c:v>13687.941669523079</c:v>
                </c:pt>
                <c:pt idx="30">
                  <c:v>13687.941669523074</c:v>
                </c:pt>
                <c:pt idx="31">
                  <c:v>13687.941669523076</c:v>
                </c:pt>
                <c:pt idx="32">
                  <c:v>13687.941669523072</c:v>
                </c:pt>
                <c:pt idx="33">
                  <c:v>13687.941669523079</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10259.899955877232</c:v>
                </c:pt>
                <c:pt idx="3">
                  <c:v>10878.736460524093</c:v>
                </c:pt>
                <c:pt idx="4">
                  <c:v>12534.20714982398</c:v>
                </c:pt>
                <c:pt idx="5">
                  <c:v>13951.517888217615</c:v>
                </c:pt>
                <c:pt idx="6">
                  <c:v>14816.993059200286</c:v>
                </c:pt>
                <c:pt idx="7">
                  <c:v>15554.211284129462</c:v>
                </c:pt>
                <c:pt idx="8">
                  <c:v>16112.32246037155</c:v>
                </c:pt>
                <c:pt idx="9">
                  <c:v>17422.033473479616</c:v>
                </c:pt>
                <c:pt idx="10">
                  <c:v>18170.956306087173</c:v>
                </c:pt>
                <c:pt idx="11">
                  <c:v>18698.552968176362</c:v>
                </c:pt>
                <c:pt idx="12">
                  <c:v>19311.246775674295</c:v>
                </c:pt>
                <c:pt idx="13">
                  <c:v>20003.99237589931</c:v>
                </c:pt>
                <c:pt idx="14">
                  <c:v>19807.490458769007</c:v>
                </c:pt>
                <c:pt idx="15">
                  <c:v>19606.956497739156</c:v>
                </c:pt>
                <c:pt idx="16">
                  <c:v>19399.399274541531</c:v>
                </c:pt>
                <c:pt idx="17">
                  <c:v>19201.516321214527</c:v>
                </c:pt>
                <c:pt idx="18">
                  <c:v>19030.173672675402</c:v>
                </c:pt>
                <c:pt idx="19">
                  <c:v>18791.452653649729</c:v>
                </c:pt>
                <c:pt idx="20">
                  <c:v>18610.465853747788</c:v>
                </c:pt>
                <c:pt idx="21">
                  <c:v>18362.772993773375</c:v>
                </c:pt>
                <c:pt idx="22">
                  <c:v>17969.487178372725</c:v>
                </c:pt>
                <c:pt idx="23">
                  <c:v>17460.791853884657</c:v>
                </c:pt>
                <c:pt idx="24">
                  <c:v>16984.096629513395</c:v>
                </c:pt>
                <c:pt idx="25">
                  <c:v>16576.341892674784</c:v>
                </c:pt>
                <c:pt idx="26">
                  <c:v>15882.833368977179</c:v>
                </c:pt>
                <c:pt idx="27">
                  <c:v>15237.634500805158</c:v>
                </c:pt>
                <c:pt idx="28">
                  <c:v>15004.90345071206</c:v>
                </c:pt>
                <c:pt idx="29">
                  <c:v>14002.223061740435</c:v>
                </c:pt>
                <c:pt idx="30">
                  <c:v>13135.622873008444</c:v>
                </c:pt>
                <c:pt idx="31">
                  <c:v>12223.770427640296</c:v>
                </c:pt>
                <c:pt idx="32">
                  <c:v>10732.659894848577</c:v>
                </c:pt>
                <c:pt idx="33">
                  <c:v>9649.08185300271</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2543.113142229256</c:v>
                </c:pt>
                <c:pt idx="3">
                  <c:v>2549.6831128502363</c:v>
                </c:pt>
                <c:pt idx="4">
                  <c:v>2965.1338977689375</c:v>
                </c:pt>
                <c:pt idx="5">
                  <c:v>3176.480943439507</c:v>
                </c:pt>
                <c:pt idx="6">
                  <c:v>3200.396146087689</c:v>
                </c:pt>
                <c:pt idx="7">
                  <c:v>3228.0117300196257</c:v>
                </c:pt>
                <c:pt idx="8">
                  <c:v>3262.9933015806118</c:v>
                </c:pt>
                <c:pt idx="9">
                  <c:v>3310.577955812766</c:v>
                </c:pt>
                <c:pt idx="10">
                  <c:v>3365.1926995327626</c:v>
                </c:pt>
                <c:pt idx="11">
                  <c:v>3426.0698192483187</c:v>
                </c:pt>
                <c:pt idx="12">
                  <c:v>3500.7371228718334</c:v>
                </c:pt>
                <c:pt idx="13">
                  <c:v>3590.2780147063067</c:v>
                </c:pt>
                <c:pt idx="14">
                  <c:v>3685.8364198477107</c:v>
                </c:pt>
                <c:pt idx="15">
                  <c:v>3788.234328305115</c:v>
                </c:pt>
                <c:pt idx="16">
                  <c:v>3895.5820571938461</c:v>
                </c:pt>
                <c:pt idx="17">
                  <c:v>4008.3670564103172</c:v>
                </c:pt>
                <c:pt idx="18">
                  <c:v>4125.9438028135155</c:v>
                </c:pt>
                <c:pt idx="19">
                  <c:v>4244.9265034156306</c:v>
                </c:pt>
                <c:pt idx="20">
                  <c:v>4370.1045813381716</c:v>
                </c:pt>
                <c:pt idx="21">
                  <c:v>4501.2599777522119</c:v>
                </c:pt>
                <c:pt idx="22">
                  <c:v>4634.5022640663983</c:v>
                </c:pt>
                <c:pt idx="23">
                  <c:v>4768.3812271582874</c:v>
                </c:pt>
                <c:pt idx="24">
                  <c:v>4902.4325319958352</c:v>
                </c:pt>
                <c:pt idx="25">
                  <c:v>5037.9343806700135</c:v>
                </c:pt>
                <c:pt idx="26">
                  <c:v>5170.8934398383335</c:v>
                </c:pt>
                <c:pt idx="27">
                  <c:v>5301.8888075139585</c:v>
                </c:pt>
                <c:pt idx="28">
                  <c:v>5431.1284335047867</c:v>
                </c:pt>
                <c:pt idx="29">
                  <c:v>5560.9569367717122</c:v>
                </c:pt>
                <c:pt idx="30">
                  <c:v>5691.9534474804905</c:v>
                </c:pt>
                <c:pt idx="31">
                  <c:v>5819.7117299764459</c:v>
                </c:pt>
                <c:pt idx="32">
                  <c:v>5941.06243645226</c:v>
                </c:pt>
                <c:pt idx="33">
                  <c:v>6050.6180426078954</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15933.631164674136</c:v>
                </c:pt>
                <c:pt idx="3">
                  <c:v>14975.950863464144</c:v>
                </c:pt>
                <c:pt idx="4">
                  <c:v>15739.652790990298</c:v>
                </c:pt>
                <c:pt idx="5">
                  <c:v>16145.621015242707</c:v>
                </c:pt>
                <c:pt idx="6">
                  <c:v>16304.876785545272</c:v>
                </c:pt>
                <c:pt idx="7">
                  <c:v>16488.774081174917</c:v>
                </c:pt>
                <c:pt idx="8">
                  <c:v>16721.722854693362</c:v>
                </c:pt>
                <c:pt idx="9">
                  <c:v>17038.597893379218</c:v>
                </c:pt>
                <c:pt idx="10">
                  <c:v>17402.28760192811</c:v>
                </c:pt>
                <c:pt idx="11">
                  <c:v>17807.679633796975</c:v>
                </c:pt>
                <c:pt idx="12">
                  <c:v>18304.903058156378</c:v>
                </c:pt>
                <c:pt idx="13">
                  <c:v>18901.172465213291</c:v>
                </c:pt>
                <c:pt idx="14">
                  <c:v>19537.51360952868</c:v>
                </c:pt>
                <c:pt idx="15">
                  <c:v>20219.400275038279</c:v>
                </c:pt>
                <c:pt idx="16">
                  <c:v>20934.248712908615</c:v>
                </c:pt>
                <c:pt idx="17">
                  <c:v>21685.30494241367</c:v>
                </c:pt>
                <c:pt idx="18">
                  <c:v>22468.270305223745</c:v>
                </c:pt>
                <c:pt idx="19">
                  <c:v>23260.598177825294</c:v>
                </c:pt>
                <c:pt idx="20">
                  <c:v>24094.18221714197</c:v>
                </c:pt>
                <c:pt idx="21">
                  <c:v>24967.570328985694</c:v>
                </c:pt>
                <c:pt idx="22">
                  <c:v>25854.855427757517</c:v>
                </c:pt>
                <c:pt idx="23">
                  <c:v>26746.380275284904</c:v>
                </c:pt>
                <c:pt idx="24">
                  <c:v>27639.05277846313</c:v>
                </c:pt>
                <c:pt idx="25">
                  <c:v>28541.384722100996</c:v>
                </c:pt>
                <c:pt idx="26">
                  <c:v>29426.783758774611</c:v>
                </c:pt>
                <c:pt idx="27">
                  <c:v>30299.106209566587</c:v>
                </c:pt>
                <c:pt idx="28">
                  <c:v>31159.736850818917</c:v>
                </c:pt>
                <c:pt idx="29">
                  <c:v>32024.288935079625</c:v>
                </c:pt>
                <c:pt idx="30">
                  <c:v>32896.618997541387</c:v>
                </c:pt>
                <c:pt idx="31">
                  <c:v>33747.385097697028</c:v>
                </c:pt>
                <c:pt idx="32">
                  <c:v>34555.48196063684</c:v>
                </c:pt>
                <c:pt idx="33">
                  <c:v>35285.033062751638</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6838.4702676766829</c:v>
                </c:pt>
                <c:pt idx="4">
                  <c:v>6907.1234680416474</c:v>
                </c:pt>
                <c:pt idx="5">
                  <c:v>6965.461383402393</c:v>
                </c:pt>
                <c:pt idx="6">
                  <c:v>7026.0066101949624</c:v>
                </c:pt>
                <c:pt idx="7">
                  <c:v>7096.45054719993</c:v>
                </c:pt>
                <c:pt idx="8">
                  <c:v>7172.3760130261671</c:v>
                </c:pt>
                <c:pt idx="9">
                  <c:v>7245.8706451565122</c:v>
                </c:pt>
                <c:pt idx="10">
                  <c:v>7317.2625165914496</c:v>
                </c:pt>
                <c:pt idx="11">
                  <c:v>7386.5272050232506</c:v>
                </c:pt>
                <c:pt idx="12">
                  <c:v>7453.8897445731254</c:v>
                </c:pt>
                <c:pt idx="13">
                  <c:v>7519.6608800327431</c:v>
                </c:pt>
                <c:pt idx="14">
                  <c:v>7583.885501929637</c:v>
                </c:pt>
                <c:pt idx="15">
                  <c:v>7646.8483045939056</c:v>
                </c:pt>
                <c:pt idx="16">
                  <c:v>7708.6326727619289</c:v>
                </c:pt>
                <c:pt idx="17">
                  <c:v>7769.1044000379079</c:v>
                </c:pt>
                <c:pt idx="18">
                  <c:v>7828.4117647187622</c:v>
                </c:pt>
                <c:pt idx="19">
                  <c:v>7886.7694505190966</c:v>
                </c:pt>
                <c:pt idx="20">
                  <c:v>7944.0238294936271</c:v>
                </c:pt>
                <c:pt idx="21">
                  <c:v>7999.8752050375169</c:v>
                </c:pt>
                <c:pt idx="22">
                  <c:v>8054.3402075793656</c:v>
                </c:pt>
                <c:pt idx="23">
                  <c:v>8107.5010588885189</c:v>
                </c:pt>
                <c:pt idx="24">
                  <c:v>8159.4525407783085</c:v>
                </c:pt>
                <c:pt idx="25">
                  <c:v>8209.9811325011633</c:v>
                </c:pt>
                <c:pt idx="26">
                  <c:v>8258.9462313425938</c:v>
                </c:pt>
                <c:pt idx="27">
                  <c:v>8306.3374868959872</c:v>
                </c:pt>
                <c:pt idx="28">
                  <c:v>8351.9874319083538</c:v>
                </c:pt>
                <c:pt idx="29">
                  <c:v>8395.7096427640299</c:v>
                </c:pt>
                <c:pt idx="30">
                  <c:v>8437.487837924531</c:v>
                </c:pt>
                <c:pt idx="31">
                  <c:v>8477.3573715877155</c:v>
                </c:pt>
                <c:pt idx="32">
                  <c:v>8515.3446431052671</c:v>
                </c:pt>
                <c:pt idx="33">
                  <c:v>8551.2678807296634</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2693.7018305317811</c:v>
                </c:pt>
                <c:pt idx="4">
                  <c:v>2625.4207378572</c:v>
                </c:pt>
                <c:pt idx="5">
                  <c:v>2559.9873775488213</c:v>
                </c:pt>
                <c:pt idx="6">
                  <c:v>2496.8534770163437</c:v>
                </c:pt>
                <c:pt idx="7">
                  <c:v>2435.3300258521358</c:v>
                </c:pt>
                <c:pt idx="8">
                  <c:v>2375.4541629309379</c:v>
                </c:pt>
                <c:pt idx="9">
                  <c:v>2317.7589434267147</c:v>
                </c:pt>
                <c:pt idx="10">
                  <c:v>2262.2345038405592</c:v>
                </c:pt>
                <c:pt idx="11">
                  <c:v>2138.2834933454042</c:v>
                </c:pt>
                <c:pt idx="12">
                  <c:v>2021.4186285939031</c:v>
                </c:pt>
                <c:pt idx="13">
                  <c:v>1911.1812935007495</c:v>
                </c:pt>
                <c:pt idx="14">
                  <c:v>1815.8926345573848</c:v>
                </c:pt>
                <c:pt idx="15">
                  <c:v>1721.2680506409736</c:v>
                </c:pt>
                <c:pt idx="16">
                  <c:v>1627.2646138204263</c:v>
                </c:pt>
                <c:pt idx="17">
                  <c:v>1533.8561911307734</c:v>
                </c:pt>
                <c:pt idx="18">
                  <c:v>1441.0008754162807</c:v>
                </c:pt>
                <c:pt idx="19">
                  <c:v>1348.6580611592581</c:v>
                </c:pt>
                <c:pt idx="20">
                  <c:v>1315.87789469772</c:v>
                </c:pt>
                <c:pt idx="21">
                  <c:v>1256.9319645120629</c:v>
                </c:pt>
                <c:pt idx="22">
                  <c:v>1198.3168325442068</c:v>
                </c:pt>
                <c:pt idx="23">
                  <c:v>1140.0108463390382</c:v>
                </c:pt>
                <c:pt idx="24">
                  <c:v>1081.9937600368728</c:v>
                </c:pt>
                <c:pt idx="25">
                  <c:v>1024.2578903562762</c:v>
                </c:pt>
                <c:pt idx="26">
                  <c:v>966.79193474803822</c:v>
                </c:pt>
                <c:pt idx="27">
                  <c:v>909.58020736707192</c:v>
                </c:pt>
                <c:pt idx="28">
                  <c:v>852.61213560612021</c:v>
                </c:pt>
                <c:pt idx="29">
                  <c:v>795.87695769899449</c:v>
                </c:pt>
                <c:pt idx="30">
                  <c:v>739.35911699709573</c:v>
                </c:pt>
                <c:pt idx="31">
                  <c:v>738.42442654074273</c:v>
                </c:pt>
                <c:pt idx="32">
                  <c:v>737.54417197504392</c:v>
                </c:pt>
                <c:pt idx="33">
                  <c:v>736.72084462952114</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58322.977791126905</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31863.814308498771</c:v>
                </c:pt>
                <c:pt idx="16">
                  <c:v>30747.341149823485</c:v>
                </c:pt>
                <c:pt idx="17">
                  <c:v>29669.987987956309</c:v>
                </c:pt>
                <c:pt idx="18">
                  <c:v>28630.384101050153</c:v>
                </c:pt>
                <c:pt idx="19">
                  <c:v>27627.206795850379</c:v>
                </c:pt>
                <c:pt idx="20">
                  <c:v>26659.179724825444</c:v>
                </c:pt>
                <c:pt idx="21">
                  <c:v>25725.071262263609</c:v>
                </c:pt>
                <c:pt idx="22">
                  <c:v>24823.692937269243</c:v>
                </c:pt>
                <c:pt idx="23">
                  <c:v>23953.89792166539</c:v>
                </c:pt>
                <c:pt idx="24">
                  <c:v>22650.218174049238</c:v>
                </c:pt>
                <c:pt idx="25">
                  <c:v>21417.490590039299</c:v>
                </c:pt>
                <c:pt idx="26">
                  <c:v>20251.853631148377</c:v>
                </c:pt>
                <c:pt idx="27">
                  <c:v>19149.655921324495</c:v>
                </c:pt>
                <c:pt idx="28">
                  <c:v>18107.444808958153</c:v>
                </c:pt>
                <c:pt idx="29">
                  <c:v>17121.955551397074</c:v>
                </c:pt>
                <c:pt idx="30">
                  <c:v>16190.101088088573</c:v>
                </c:pt>
                <c:pt idx="31">
                  <c:v>15308.962370313995</c:v>
                </c:pt>
                <c:pt idx="32">
                  <c:v>14475.779217222873</c:v>
                </c:pt>
                <c:pt idx="33">
                  <c:v>13687.941669523076</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8149.3061397208876</c:v>
                </c:pt>
                <c:pt idx="3">
                  <c:v>7972.8621919843445</c:v>
                </c:pt>
                <c:pt idx="4">
                  <c:v>8643.6876426815506</c:v>
                </c:pt>
                <c:pt idx="5">
                  <c:v>9173.4121688644555</c:v>
                </c:pt>
                <c:pt idx="6">
                  <c:v>9440.9413207876187</c:v>
                </c:pt>
                <c:pt idx="7">
                  <c:v>9705.2142677762095</c:v>
                </c:pt>
                <c:pt idx="8">
                  <c:v>9943.738738465614</c:v>
                </c:pt>
                <c:pt idx="9">
                  <c:v>10596.472519971354</c:v>
                </c:pt>
                <c:pt idx="10">
                  <c:v>11040.370518683034</c:v>
                </c:pt>
                <c:pt idx="11">
                  <c:v>11432.588990834214</c:v>
                </c:pt>
                <c:pt idx="12">
                  <c:v>11924.496421623069</c:v>
                </c:pt>
                <c:pt idx="13">
                  <c:v>12516.857930786746</c:v>
                </c:pt>
                <c:pt idx="14">
                  <c:v>12503.274206604923</c:v>
                </c:pt>
                <c:pt idx="15">
                  <c:v>12493.734438446634</c:v>
                </c:pt>
                <c:pt idx="16">
                  <c:v>12485.068708952658</c:v>
                </c:pt>
                <c:pt idx="17">
                  <c:v>12486.057677438945</c:v>
                </c:pt>
                <c:pt idx="18">
                  <c:v>12504.562411057937</c:v>
                </c:pt>
                <c:pt idx="19">
                  <c:v>12490.623671451514</c:v>
                </c:pt>
                <c:pt idx="20">
                  <c:v>12511.041306981297</c:v>
                </c:pt>
                <c:pt idx="21">
                  <c:v>12503.401972250587</c:v>
                </c:pt>
                <c:pt idx="22">
                  <c:v>12424.815198580965</c:v>
                </c:pt>
                <c:pt idx="23">
                  <c:v>12289.087782565663</c:v>
                </c:pt>
                <c:pt idx="24">
                  <c:v>12169.513115881549</c:v>
                </c:pt>
                <c:pt idx="25">
                  <c:v>12085.693912561321</c:v>
                </c:pt>
                <c:pt idx="26">
                  <c:v>11856.744838119454</c:v>
                </c:pt>
                <c:pt idx="27">
                  <c:v>11650.210709662084</c:v>
                </c:pt>
                <c:pt idx="28">
                  <c:v>11648.354857408705</c:v>
                </c:pt>
                <c:pt idx="29">
                  <c:v>11262.046096311424</c:v>
                </c:pt>
                <c:pt idx="30">
                  <c:v>10944.812320331197</c:v>
                </c:pt>
                <c:pt idx="31">
                  <c:v>10602.083261543801</c:v>
                </c:pt>
                <c:pt idx="32">
                  <c:v>9964.0478798987024</c:v>
                </c:pt>
                <c:pt idx="33">
                  <c:v>9519.3279778111155</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2543.113142229256</c:v>
                </c:pt>
                <c:pt idx="3">
                  <c:v>2474.491412850236</c:v>
                </c:pt>
                <c:pt idx="4">
                  <c:v>2664.3670977689371</c:v>
                </c:pt>
                <c:pt idx="5">
                  <c:v>2800.5224434395068</c:v>
                </c:pt>
                <c:pt idx="6">
                  <c:v>2899.6293460876886</c:v>
                </c:pt>
                <c:pt idx="7">
                  <c:v>3002.4366300196252</c:v>
                </c:pt>
                <c:pt idx="8">
                  <c:v>3112.6099015806117</c:v>
                </c:pt>
                <c:pt idx="9">
                  <c:v>3235.3862558127657</c:v>
                </c:pt>
                <c:pt idx="10">
                  <c:v>3365.1926995327626</c:v>
                </c:pt>
                <c:pt idx="11">
                  <c:v>3426.0698192483187</c:v>
                </c:pt>
                <c:pt idx="12">
                  <c:v>3500.7371228718334</c:v>
                </c:pt>
                <c:pt idx="13">
                  <c:v>3590.2780147063067</c:v>
                </c:pt>
                <c:pt idx="14">
                  <c:v>3685.8364198477107</c:v>
                </c:pt>
                <c:pt idx="15">
                  <c:v>3788.234328305115</c:v>
                </c:pt>
                <c:pt idx="16">
                  <c:v>3895.5820571938461</c:v>
                </c:pt>
                <c:pt idx="17">
                  <c:v>4008.3670564103172</c:v>
                </c:pt>
                <c:pt idx="18">
                  <c:v>4125.9438028135155</c:v>
                </c:pt>
                <c:pt idx="19">
                  <c:v>4244.9265034156306</c:v>
                </c:pt>
                <c:pt idx="20">
                  <c:v>4370.1045813381716</c:v>
                </c:pt>
                <c:pt idx="21">
                  <c:v>4501.2599777522119</c:v>
                </c:pt>
                <c:pt idx="22">
                  <c:v>4634.5022640663983</c:v>
                </c:pt>
                <c:pt idx="23">
                  <c:v>4768.3812271582874</c:v>
                </c:pt>
                <c:pt idx="24">
                  <c:v>4902.4325319958352</c:v>
                </c:pt>
                <c:pt idx="25">
                  <c:v>5037.9343806700135</c:v>
                </c:pt>
                <c:pt idx="26">
                  <c:v>5170.8934398383335</c:v>
                </c:pt>
                <c:pt idx="27">
                  <c:v>5301.8888075139585</c:v>
                </c:pt>
                <c:pt idx="28">
                  <c:v>5431.1284335047867</c:v>
                </c:pt>
                <c:pt idx="29">
                  <c:v>5560.9569367717122</c:v>
                </c:pt>
                <c:pt idx="30">
                  <c:v>5691.9534474804905</c:v>
                </c:pt>
                <c:pt idx="31">
                  <c:v>5819.7117299764459</c:v>
                </c:pt>
                <c:pt idx="32">
                  <c:v>5941.06243645226</c:v>
                </c:pt>
                <c:pt idx="33">
                  <c:v>6050.6180426078954</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15933.631164674136</c:v>
                </c:pt>
                <c:pt idx="3">
                  <c:v>14975.950863464144</c:v>
                </c:pt>
                <c:pt idx="4">
                  <c:v>15739.652790990298</c:v>
                </c:pt>
                <c:pt idx="5">
                  <c:v>16145.621015242707</c:v>
                </c:pt>
                <c:pt idx="6">
                  <c:v>16304.876785545272</c:v>
                </c:pt>
                <c:pt idx="7">
                  <c:v>16488.774081174917</c:v>
                </c:pt>
                <c:pt idx="8">
                  <c:v>16721.722854693362</c:v>
                </c:pt>
                <c:pt idx="9">
                  <c:v>17038.597893379218</c:v>
                </c:pt>
                <c:pt idx="10">
                  <c:v>17402.28760192811</c:v>
                </c:pt>
                <c:pt idx="11">
                  <c:v>17807.679633796975</c:v>
                </c:pt>
                <c:pt idx="12">
                  <c:v>18304.903058156378</c:v>
                </c:pt>
                <c:pt idx="13">
                  <c:v>18901.172465213291</c:v>
                </c:pt>
                <c:pt idx="14">
                  <c:v>19537.51360952868</c:v>
                </c:pt>
                <c:pt idx="15">
                  <c:v>20219.400275038279</c:v>
                </c:pt>
                <c:pt idx="16">
                  <c:v>20934.248712908615</c:v>
                </c:pt>
                <c:pt idx="17">
                  <c:v>21685.30494241367</c:v>
                </c:pt>
                <c:pt idx="18">
                  <c:v>22468.270305223745</c:v>
                </c:pt>
                <c:pt idx="19">
                  <c:v>23260.598177825294</c:v>
                </c:pt>
                <c:pt idx="20">
                  <c:v>24094.18221714197</c:v>
                </c:pt>
                <c:pt idx="21">
                  <c:v>24967.570328985694</c:v>
                </c:pt>
                <c:pt idx="22">
                  <c:v>25854.855427757517</c:v>
                </c:pt>
                <c:pt idx="23">
                  <c:v>26746.380275284904</c:v>
                </c:pt>
                <c:pt idx="24">
                  <c:v>27639.05277846313</c:v>
                </c:pt>
                <c:pt idx="25">
                  <c:v>28541.384722100996</c:v>
                </c:pt>
                <c:pt idx="26">
                  <c:v>29426.783758774611</c:v>
                </c:pt>
                <c:pt idx="27">
                  <c:v>30299.106209566587</c:v>
                </c:pt>
                <c:pt idx="28">
                  <c:v>31159.736850818917</c:v>
                </c:pt>
                <c:pt idx="29">
                  <c:v>32024.288935079625</c:v>
                </c:pt>
                <c:pt idx="30">
                  <c:v>32896.618997541387</c:v>
                </c:pt>
                <c:pt idx="31">
                  <c:v>33747.385097697028</c:v>
                </c:pt>
                <c:pt idx="32">
                  <c:v>34555.48196063684</c:v>
                </c:pt>
                <c:pt idx="33">
                  <c:v>35285.033062751638</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58322.977791126905</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31863.814308498771</c:v>
                </c:pt>
                <c:pt idx="16">
                  <c:v>30747.341149823485</c:v>
                </c:pt>
                <c:pt idx="17">
                  <c:v>29669.987987956309</c:v>
                </c:pt>
                <c:pt idx="18">
                  <c:v>28630.384101050153</c:v>
                </c:pt>
                <c:pt idx="19">
                  <c:v>27627.206795850379</c:v>
                </c:pt>
                <c:pt idx="20">
                  <c:v>26659.179724825444</c:v>
                </c:pt>
                <c:pt idx="21">
                  <c:v>25725.071262263609</c:v>
                </c:pt>
                <c:pt idx="22">
                  <c:v>24823.692937269243</c:v>
                </c:pt>
                <c:pt idx="23">
                  <c:v>23953.89792166539</c:v>
                </c:pt>
                <c:pt idx="24">
                  <c:v>22650.218174049238</c:v>
                </c:pt>
                <c:pt idx="25">
                  <c:v>21417.490590039299</c:v>
                </c:pt>
                <c:pt idx="26">
                  <c:v>20251.853631148377</c:v>
                </c:pt>
                <c:pt idx="27">
                  <c:v>19149.655921324495</c:v>
                </c:pt>
                <c:pt idx="28">
                  <c:v>18107.444808958153</c:v>
                </c:pt>
                <c:pt idx="29">
                  <c:v>17121.955551397074</c:v>
                </c:pt>
                <c:pt idx="30">
                  <c:v>16190.101088088573</c:v>
                </c:pt>
                <c:pt idx="31">
                  <c:v>15308.962370313995</c:v>
                </c:pt>
                <c:pt idx="32">
                  <c:v>14475.779217222873</c:v>
                </c:pt>
                <c:pt idx="33">
                  <c:v>13687.941669523076</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8149.3061397208876</c:v>
                </c:pt>
                <c:pt idx="3">
                  <c:v>7972.8621919843445</c:v>
                </c:pt>
                <c:pt idx="4">
                  <c:v>8643.6876426815506</c:v>
                </c:pt>
                <c:pt idx="5">
                  <c:v>9173.4121688644555</c:v>
                </c:pt>
                <c:pt idx="6">
                  <c:v>9440.9413207876187</c:v>
                </c:pt>
                <c:pt idx="7">
                  <c:v>9705.2142677762095</c:v>
                </c:pt>
                <c:pt idx="8">
                  <c:v>9943.738738465614</c:v>
                </c:pt>
                <c:pt idx="9">
                  <c:v>10596.472519971354</c:v>
                </c:pt>
                <c:pt idx="10">
                  <c:v>11040.370518683034</c:v>
                </c:pt>
                <c:pt idx="11">
                  <c:v>11432.588990834214</c:v>
                </c:pt>
                <c:pt idx="12">
                  <c:v>11924.496421623069</c:v>
                </c:pt>
                <c:pt idx="13">
                  <c:v>12516.857930786746</c:v>
                </c:pt>
                <c:pt idx="14">
                  <c:v>12503.274206604923</c:v>
                </c:pt>
                <c:pt idx="15">
                  <c:v>12493.734438446634</c:v>
                </c:pt>
                <c:pt idx="16">
                  <c:v>12485.068708952658</c:v>
                </c:pt>
                <c:pt idx="17">
                  <c:v>12486.057677438945</c:v>
                </c:pt>
                <c:pt idx="18">
                  <c:v>12504.562411057937</c:v>
                </c:pt>
                <c:pt idx="19">
                  <c:v>12490.623671451514</c:v>
                </c:pt>
                <c:pt idx="20">
                  <c:v>12511.041306981297</c:v>
                </c:pt>
                <c:pt idx="21">
                  <c:v>12503.401972250587</c:v>
                </c:pt>
                <c:pt idx="22">
                  <c:v>12424.815198580965</c:v>
                </c:pt>
                <c:pt idx="23">
                  <c:v>12289.087782565663</c:v>
                </c:pt>
                <c:pt idx="24">
                  <c:v>12169.513115881549</c:v>
                </c:pt>
                <c:pt idx="25">
                  <c:v>12085.693912561321</c:v>
                </c:pt>
                <c:pt idx="26">
                  <c:v>11856.744838119454</c:v>
                </c:pt>
                <c:pt idx="27">
                  <c:v>11650.210709662084</c:v>
                </c:pt>
                <c:pt idx="28">
                  <c:v>11648.354857408705</c:v>
                </c:pt>
                <c:pt idx="29">
                  <c:v>11262.046096311424</c:v>
                </c:pt>
                <c:pt idx="30">
                  <c:v>10944.812320331197</c:v>
                </c:pt>
                <c:pt idx="31">
                  <c:v>10602.083261543801</c:v>
                </c:pt>
                <c:pt idx="32">
                  <c:v>9964.0478798987024</c:v>
                </c:pt>
                <c:pt idx="33">
                  <c:v>9519.3279778111155</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2543.113142229256</c:v>
                </c:pt>
                <c:pt idx="3">
                  <c:v>2474.491412850236</c:v>
                </c:pt>
                <c:pt idx="4">
                  <c:v>2664.3670977689371</c:v>
                </c:pt>
                <c:pt idx="5">
                  <c:v>2800.5224434395068</c:v>
                </c:pt>
                <c:pt idx="6">
                  <c:v>2899.6293460876886</c:v>
                </c:pt>
                <c:pt idx="7">
                  <c:v>3002.4366300196252</c:v>
                </c:pt>
                <c:pt idx="8">
                  <c:v>3112.6099015806117</c:v>
                </c:pt>
                <c:pt idx="9">
                  <c:v>3235.3862558127657</c:v>
                </c:pt>
                <c:pt idx="10">
                  <c:v>3365.1926995327626</c:v>
                </c:pt>
                <c:pt idx="11">
                  <c:v>3426.0698192483187</c:v>
                </c:pt>
                <c:pt idx="12">
                  <c:v>3500.7371228718334</c:v>
                </c:pt>
                <c:pt idx="13">
                  <c:v>3590.2780147063067</c:v>
                </c:pt>
                <c:pt idx="14">
                  <c:v>3685.8364198477107</c:v>
                </c:pt>
                <c:pt idx="15">
                  <c:v>3788.234328305115</c:v>
                </c:pt>
                <c:pt idx="16">
                  <c:v>3895.5820571938461</c:v>
                </c:pt>
                <c:pt idx="17">
                  <c:v>4008.3670564103172</c:v>
                </c:pt>
                <c:pt idx="18">
                  <c:v>4125.9438028135155</c:v>
                </c:pt>
                <c:pt idx="19">
                  <c:v>4244.9265034156306</c:v>
                </c:pt>
                <c:pt idx="20">
                  <c:v>4370.1045813381716</c:v>
                </c:pt>
                <c:pt idx="21">
                  <c:v>4501.2599777522119</c:v>
                </c:pt>
                <c:pt idx="22">
                  <c:v>4634.5022640663983</c:v>
                </c:pt>
                <c:pt idx="23">
                  <c:v>4768.3812271582874</c:v>
                </c:pt>
                <c:pt idx="24">
                  <c:v>4902.4325319958352</c:v>
                </c:pt>
                <c:pt idx="25">
                  <c:v>5037.9343806700135</c:v>
                </c:pt>
                <c:pt idx="26">
                  <c:v>5170.8934398383335</c:v>
                </c:pt>
                <c:pt idx="27">
                  <c:v>5301.8888075139585</c:v>
                </c:pt>
                <c:pt idx="28">
                  <c:v>5431.1284335047867</c:v>
                </c:pt>
                <c:pt idx="29">
                  <c:v>5560.9569367717122</c:v>
                </c:pt>
                <c:pt idx="30">
                  <c:v>5691.9534474804905</c:v>
                </c:pt>
                <c:pt idx="31">
                  <c:v>5819.7117299764459</c:v>
                </c:pt>
                <c:pt idx="32">
                  <c:v>5941.06243645226</c:v>
                </c:pt>
                <c:pt idx="33">
                  <c:v>6050.6180426078954</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15933.631164674136</c:v>
                </c:pt>
                <c:pt idx="3">
                  <c:v>14975.950863464144</c:v>
                </c:pt>
                <c:pt idx="4">
                  <c:v>15739.652790990298</c:v>
                </c:pt>
                <c:pt idx="5">
                  <c:v>16145.621015242707</c:v>
                </c:pt>
                <c:pt idx="6">
                  <c:v>16304.876785545272</c:v>
                </c:pt>
                <c:pt idx="7">
                  <c:v>16488.774081174917</c:v>
                </c:pt>
                <c:pt idx="8">
                  <c:v>16721.722854693362</c:v>
                </c:pt>
                <c:pt idx="9">
                  <c:v>17038.597893379218</c:v>
                </c:pt>
                <c:pt idx="10">
                  <c:v>17402.28760192811</c:v>
                </c:pt>
                <c:pt idx="11">
                  <c:v>17807.679633796975</c:v>
                </c:pt>
                <c:pt idx="12">
                  <c:v>18304.903058156378</c:v>
                </c:pt>
                <c:pt idx="13">
                  <c:v>18901.172465213291</c:v>
                </c:pt>
                <c:pt idx="14">
                  <c:v>19537.51360952868</c:v>
                </c:pt>
                <c:pt idx="15">
                  <c:v>20219.400275038279</c:v>
                </c:pt>
                <c:pt idx="16">
                  <c:v>20934.248712908615</c:v>
                </c:pt>
                <c:pt idx="17">
                  <c:v>21685.30494241367</c:v>
                </c:pt>
                <c:pt idx="18">
                  <c:v>22468.270305223745</c:v>
                </c:pt>
                <c:pt idx="19">
                  <c:v>23260.598177825294</c:v>
                </c:pt>
                <c:pt idx="20">
                  <c:v>24094.18221714197</c:v>
                </c:pt>
                <c:pt idx="21">
                  <c:v>24967.570328985694</c:v>
                </c:pt>
                <c:pt idx="22">
                  <c:v>25854.855427757517</c:v>
                </c:pt>
                <c:pt idx="23">
                  <c:v>26746.380275284904</c:v>
                </c:pt>
                <c:pt idx="24">
                  <c:v>27639.05277846313</c:v>
                </c:pt>
                <c:pt idx="25">
                  <c:v>28541.384722100996</c:v>
                </c:pt>
                <c:pt idx="26">
                  <c:v>29426.783758774611</c:v>
                </c:pt>
                <c:pt idx="27">
                  <c:v>30299.106209566587</c:v>
                </c:pt>
                <c:pt idx="28">
                  <c:v>31159.736850818917</c:v>
                </c:pt>
                <c:pt idx="29">
                  <c:v>32024.288935079625</c:v>
                </c:pt>
                <c:pt idx="30">
                  <c:v>32896.618997541387</c:v>
                </c:pt>
                <c:pt idx="31">
                  <c:v>33747.385097697028</c:v>
                </c:pt>
                <c:pt idx="32">
                  <c:v>34555.48196063684</c:v>
                </c:pt>
                <c:pt idx="33">
                  <c:v>35285.033062751638</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7153.9225590988844</c:v>
                </c:pt>
                <c:pt idx="4">
                  <c:v>7331.9490678893462</c:v>
                </c:pt>
                <c:pt idx="5">
                  <c:v>7500.9785064332928</c:v>
                </c:pt>
                <c:pt idx="6">
                  <c:v>7674.2129481561351</c:v>
                </c:pt>
                <c:pt idx="7">
                  <c:v>7860.2734729507238</c:v>
                </c:pt>
                <c:pt idx="8">
                  <c:v>8054.6561564650938</c:v>
                </c:pt>
                <c:pt idx="9">
                  <c:v>8248.6065241881424</c:v>
                </c:pt>
                <c:pt idx="10">
                  <c:v>8442.3909626938475</c:v>
                </c:pt>
                <c:pt idx="11">
                  <c:v>8635.8839204862179</c:v>
                </c:pt>
                <c:pt idx="12">
                  <c:v>8829.2538291685469</c:v>
                </c:pt>
                <c:pt idx="13">
                  <c:v>9022.7858047678728</c:v>
                </c:pt>
                <c:pt idx="14">
                  <c:v>9099.8484563970978</c:v>
                </c:pt>
                <c:pt idx="15">
                  <c:v>9175.3970604060978</c:v>
                </c:pt>
                <c:pt idx="16">
                  <c:v>9249.531669527003</c:v>
                </c:pt>
                <c:pt idx="17">
                  <c:v>9322.0912504921926</c:v>
                </c:pt>
                <c:pt idx="18">
                  <c:v>9393.2537213399828</c:v>
                </c:pt>
                <c:pt idx="19">
                  <c:v>9463.2766794811578</c:v>
                </c:pt>
                <c:pt idx="20">
                  <c:v>9531.9757878736564</c:v>
                </c:pt>
                <c:pt idx="21">
                  <c:v>9598.9914427647273</c:v>
                </c:pt>
                <c:pt idx="22">
                  <c:v>9664.3435988833826</c:v>
                </c:pt>
                <c:pt idx="23">
                  <c:v>9728.1309135261563</c:v>
                </c:pt>
                <c:pt idx="24">
                  <c:v>9790.46711469402</c:v>
                </c:pt>
                <c:pt idx="25">
                  <c:v>9851.0960004117896</c:v>
                </c:pt>
                <c:pt idx="26">
                  <c:v>9909.8488625160699</c:v>
                </c:pt>
                <c:pt idx="27">
                  <c:v>9966.7132816300655</c:v>
                </c:pt>
                <c:pt idx="28">
                  <c:v>10021.488315028142</c:v>
                </c:pt>
                <c:pt idx="29">
                  <c:v>10073.950274384471</c:v>
                </c:pt>
                <c:pt idx="30">
                  <c:v>10124.07962360073</c:v>
                </c:pt>
                <c:pt idx="31">
                  <c:v>10171.918783918998</c:v>
                </c:pt>
                <c:pt idx="32">
                  <c:v>10217.499431727272</c:v>
                </c:pt>
                <c:pt idx="33">
                  <c:v>10260.6034604421</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2717.7889229721368</c:v>
                </c:pt>
                <c:pt idx="4">
                  <c:v>2502.8311671828174</c:v>
                </c:pt>
                <c:pt idx="5">
                  <c:v>2087.2463278785081</c:v>
                </c:pt>
                <c:pt idx="6">
                  <c:v>1981.4811485680307</c:v>
                </c:pt>
                <c:pt idx="7">
                  <c:v>1872.73519981861</c:v>
                </c:pt>
                <c:pt idx="8">
                  <c:v>1761.523517195174</c:v>
                </c:pt>
                <c:pt idx="9">
                  <c:v>1648.5325018541141</c:v>
                </c:pt>
                <c:pt idx="10">
                  <c:v>1533.5981416821958</c:v>
                </c:pt>
                <c:pt idx="11">
                  <c:v>1416.5877175742169</c:v>
                </c:pt>
                <c:pt idx="12">
                  <c:v>1297.3488917936688</c:v>
                </c:pt>
                <c:pt idx="13">
                  <c:v>1175.7265057550026</c:v>
                </c:pt>
                <c:pt idx="14">
                  <c:v>1036.8222274289265</c:v>
                </c:pt>
                <c:pt idx="15">
                  <c:v>898.88209467681759</c:v>
                </c:pt>
                <c:pt idx="16">
                  <c:v>896.28846398523319</c:v>
                </c:pt>
                <c:pt idx="17">
                  <c:v>893.80399842069266</c:v>
                </c:pt>
                <c:pt idx="18">
                  <c:v>891.41769113482849</c:v>
                </c:pt>
                <c:pt idx="19">
                  <c:v>889.11675737393909</c:v>
                </c:pt>
                <c:pt idx="20">
                  <c:v>886.90344364290047</c:v>
                </c:pt>
                <c:pt idx="21">
                  <c:v>884.7852621879033</c:v>
                </c:pt>
                <c:pt idx="22">
                  <c:v>882.75747466357143</c:v>
                </c:pt>
                <c:pt idx="23">
                  <c:v>880.81328325690049</c:v>
                </c:pt>
                <c:pt idx="24">
                  <c:v>878.94589458567475</c:v>
                </c:pt>
                <c:pt idx="25">
                  <c:v>877.15976207879521</c:v>
                </c:pt>
                <c:pt idx="26">
                  <c:v>875.45653738120745</c:v>
                </c:pt>
                <c:pt idx="27">
                  <c:v>873.83335981716289</c:v>
                </c:pt>
                <c:pt idx="28">
                  <c:v>872.29282828006592</c:v>
                </c:pt>
                <c:pt idx="29">
                  <c:v>870.8380614409358</c:v>
                </c:pt>
                <c:pt idx="30">
                  <c:v>869.4665223567041</c:v>
                </c:pt>
                <c:pt idx="31">
                  <c:v>868.17421424952374</c:v>
                </c:pt>
                <c:pt idx="32">
                  <c:v>866.95769500182405</c:v>
                </c:pt>
                <c:pt idx="33">
                  <c:v>865.82031072122254</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55436.163761568474</c:v>
                </c:pt>
                <c:pt idx="4">
                  <c:v>44485.810425950018</c:v>
                </c:pt>
                <c:pt idx="5">
                  <c:v>40704.728491659058</c:v>
                </c:pt>
                <c:pt idx="6">
                  <c:v>37640.548948224612</c:v>
                </c:pt>
                <c:pt idx="7">
                  <c:v>34636.8497489129</c:v>
                </c:pt>
                <c:pt idx="8">
                  <c:v>31559.964886745445</c:v>
                </c:pt>
                <c:pt idx="9">
                  <c:v>30672.907986327325</c:v>
                </c:pt>
                <c:pt idx="10">
                  <c:v>28523.524822353971</c:v>
                </c:pt>
                <c:pt idx="11">
                  <c:v>26162.617860974009</c:v>
                </c:pt>
                <c:pt idx="12">
                  <c:v>24173.542909750857</c:v>
                </c:pt>
                <c:pt idx="13">
                  <c:v>22461.403335337694</c:v>
                </c:pt>
                <c:pt idx="14">
                  <c:v>21912.648756492254</c:v>
                </c:pt>
                <c:pt idx="15">
                  <c:v>21339.666177877563</c:v>
                </c:pt>
                <c:pt idx="16">
                  <c:v>20742.991696766625</c:v>
                </c:pt>
                <c:pt idx="17">
                  <c:v>20146.375931326744</c:v>
                </c:pt>
                <c:pt idx="18">
                  <c:v>19576.833784852392</c:v>
                </c:pt>
                <c:pt idx="19">
                  <c:v>18902.486946594643</c:v>
                </c:pt>
                <c:pt idx="20">
                  <c:v>18298.273640299471</c:v>
                </c:pt>
                <c:pt idx="21">
                  <c:v>17578.113064568362</c:v>
                </c:pt>
                <c:pt idx="22">
                  <c:v>16634.015939375273</c:v>
                </c:pt>
                <c:pt idx="23">
                  <c:v>15515.112213956982</c:v>
                </c:pt>
                <c:pt idx="24">
                  <c:v>14443.75054089554</c:v>
                </c:pt>
                <c:pt idx="25">
                  <c:v>13687.941669523074</c:v>
                </c:pt>
                <c:pt idx="26">
                  <c:v>13687.941669523078</c:v>
                </c:pt>
                <c:pt idx="27">
                  <c:v>13687.941669523074</c:v>
                </c:pt>
                <c:pt idx="28">
                  <c:v>13687.941669523072</c:v>
                </c:pt>
                <c:pt idx="29">
                  <c:v>13687.941669523079</c:v>
                </c:pt>
                <c:pt idx="30">
                  <c:v>13687.941669523074</c:v>
                </c:pt>
                <c:pt idx="31">
                  <c:v>13687.941669523076</c:v>
                </c:pt>
                <c:pt idx="32">
                  <c:v>13687.941669523072</c:v>
                </c:pt>
                <c:pt idx="33">
                  <c:v>13687.941669523079</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10259.899955877232</c:v>
                </c:pt>
                <c:pt idx="3">
                  <c:v>10878.736460524093</c:v>
                </c:pt>
                <c:pt idx="4">
                  <c:v>12534.20714982398</c:v>
                </c:pt>
                <c:pt idx="5">
                  <c:v>13951.517888217615</c:v>
                </c:pt>
                <c:pt idx="6">
                  <c:v>14816.993059200286</c:v>
                </c:pt>
                <c:pt idx="7">
                  <c:v>15554.211284129462</c:v>
                </c:pt>
                <c:pt idx="8">
                  <c:v>16112.32246037155</c:v>
                </c:pt>
                <c:pt idx="9">
                  <c:v>17422.033473479616</c:v>
                </c:pt>
                <c:pt idx="10">
                  <c:v>18170.956306087173</c:v>
                </c:pt>
                <c:pt idx="11">
                  <c:v>18698.552968176362</c:v>
                </c:pt>
                <c:pt idx="12">
                  <c:v>19311.246775674295</c:v>
                </c:pt>
                <c:pt idx="13">
                  <c:v>20003.99237589931</c:v>
                </c:pt>
                <c:pt idx="14">
                  <c:v>19807.490458769007</c:v>
                </c:pt>
                <c:pt idx="15">
                  <c:v>19606.956497739156</c:v>
                </c:pt>
                <c:pt idx="16">
                  <c:v>19399.399274541531</c:v>
                </c:pt>
                <c:pt idx="17">
                  <c:v>19201.516321214527</c:v>
                </c:pt>
                <c:pt idx="18">
                  <c:v>19030.173672675402</c:v>
                </c:pt>
                <c:pt idx="19">
                  <c:v>18791.452653649729</c:v>
                </c:pt>
                <c:pt idx="20">
                  <c:v>18610.465853747788</c:v>
                </c:pt>
                <c:pt idx="21">
                  <c:v>18362.772993773375</c:v>
                </c:pt>
                <c:pt idx="22">
                  <c:v>17969.487178372725</c:v>
                </c:pt>
                <c:pt idx="23">
                  <c:v>17460.791853884657</c:v>
                </c:pt>
                <c:pt idx="24">
                  <c:v>16984.096629513395</c:v>
                </c:pt>
                <c:pt idx="25">
                  <c:v>16576.341892674784</c:v>
                </c:pt>
                <c:pt idx="26">
                  <c:v>15882.833368977179</c:v>
                </c:pt>
                <c:pt idx="27">
                  <c:v>15237.634500805158</c:v>
                </c:pt>
                <c:pt idx="28">
                  <c:v>15004.90345071206</c:v>
                </c:pt>
                <c:pt idx="29">
                  <c:v>14002.223061740435</c:v>
                </c:pt>
                <c:pt idx="30">
                  <c:v>13135.622873008444</c:v>
                </c:pt>
                <c:pt idx="31">
                  <c:v>12223.770427640296</c:v>
                </c:pt>
                <c:pt idx="32">
                  <c:v>10732.659894848577</c:v>
                </c:pt>
                <c:pt idx="33">
                  <c:v>9649.08185300271</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2543.113142229256</c:v>
                </c:pt>
                <c:pt idx="3">
                  <c:v>2549.6831128502363</c:v>
                </c:pt>
                <c:pt idx="4">
                  <c:v>2965.1338977689375</c:v>
                </c:pt>
                <c:pt idx="5">
                  <c:v>3176.480943439507</c:v>
                </c:pt>
                <c:pt idx="6">
                  <c:v>3200.396146087689</c:v>
                </c:pt>
                <c:pt idx="7">
                  <c:v>3228.0117300196257</c:v>
                </c:pt>
                <c:pt idx="8">
                  <c:v>3262.9933015806118</c:v>
                </c:pt>
                <c:pt idx="9">
                  <c:v>3310.577955812766</c:v>
                </c:pt>
                <c:pt idx="10">
                  <c:v>3365.1926995327626</c:v>
                </c:pt>
                <c:pt idx="11">
                  <c:v>3426.0698192483187</c:v>
                </c:pt>
                <c:pt idx="12">
                  <c:v>3500.7371228718334</c:v>
                </c:pt>
                <c:pt idx="13">
                  <c:v>3590.2780147063067</c:v>
                </c:pt>
                <c:pt idx="14">
                  <c:v>3685.8364198477107</c:v>
                </c:pt>
                <c:pt idx="15">
                  <c:v>3788.234328305115</c:v>
                </c:pt>
                <c:pt idx="16">
                  <c:v>3895.5820571938461</c:v>
                </c:pt>
                <c:pt idx="17">
                  <c:v>4008.3670564103172</c:v>
                </c:pt>
                <c:pt idx="18">
                  <c:v>4125.9438028135155</c:v>
                </c:pt>
                <c:pt idx="19">
                  <c:v>4244.9265034156306</c:v>
                </c:pt>
                <c:pt idx="20">
                  <c:v>4370.1045813381716</c:v>
                </c:pt>
                <c:pt idx="21">
                  <c:v>4501.2599777522119</c:v>
                </c:pt>
                <c:pt idx="22">
                  <c:v>4634.5022640663983</c:v>
                </c:pt>
                <c:pt idx="23">
                  <c:v>4768.3812271582874</c:v>
                </c:pt>
                <c:pt idx="24">
                  <c:v>4902.4325319958352</c:v>
                </c:pt>
                <c:pt idx="25">
                  <c:v>5037.9343806700135</c:v>
                </c:pt>
                <c:pt idx="26">
                  <c:v>5170.8934398383335</c:v>
                </c:pt>
                <c:pt idx="27">
                  <c:v>5301.8888075139585</c:v>
                </c:pt>
                <c:pt idx="28">
                  <c:v>5431.1284335047867</c:v>
                </c:pt>
                <c:pt idx="29">
                  <c:v>5560.9569367717122</c:v>
                </c:pt>
                <c:pt idx="30">
                  <c:v>5691.9534474804905</c:v>
                </c:pt>
                <c:pt idx="31">
                  <c:v>5819.7117299764459</c:v>
                </c:pt>
                <c:pt idx="32">
                  <c:v>5941.06243645226</c:v>
                </c:pt>
                <c:pt idx="33">
                  <c:v>6050.6180426078954</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15933.631164674136</c:v>
                </c:pt>
                <c:pt idx="3">
                  <c:v>14975.950863464144</c:v>
                </c:pt>
                <c:pt idx="4">
                  <c:v>15739.652790990298</c:v>
                </c:pt>
                <c:pt idx="5">
                  <c:v>16145.621015242707</c:v>
                </c:pt>
                <c:pt idx="6">
                  <c:v>16304.876785545272</c:v>
                </c:pt>
                <c:pt idx="7">
                  <c:v>16488.774081174917</c:v>
                </c:pt>
                <c:pt idx="8">
                  <c:v>16721.722854693362</c:v>
                </c:pt>
                <c:pt idx="9">
                  <c:v>17038.597893379218</c:v>
                </c:pt>
                <c:pt idx="10">
                  <c:v>17402.28760192811</c:v>
                </c:pt>
                <c:pt idx="11">
                  <c:v>17807.679633796975</c:v>
                </c:pt>
                <c:pt idx="12">
                  <c:v>18304.903058156378</c:v>
                </c:pt>
                <c:pt idx="13">
                  <c:v>18901.172465213291</c:v>
                </c:pt>
                <c:pt idx="14">
                  <c:v>19537.51360952868</c:v>
                </c:pt>
                <c:pt idx="15">
                  <c:v>20219.400275038279</c:v>
                </c:pt>
                <c:pt idx="16">
                  <c:v>20934.248712908615</c:v>
                </c:pt>
                <c:pt idx="17">
                  <c:v>21685.30494241367</c:v>
                </c:pt>
                <c:pt idx="18">
                  <c:v>22468.270305223745</c:v>
                </c:pt>
                <c:pt idx="19">
                  <c:v>23260.598177825294</c:v>
                </c:pt>
                <c:pt idx="20">
                  <c:v>24094.18221714197</c:v>
                </c:pt>
                <c:pt idx="21">
                  <c:v>24967.570328985694</c:v>
                </c:pt>
                <c:pt idx="22">
                  <c:v>25854.855427757517</c:v>
                </c:pt>
                <c:pt idx="23">
                  <c:v>26746.380275284904</c:v>
                </c:pt>
                <c:pt idx="24">
                  <c:v>27639.05277846313</c:v>
                </c:pt>
                <c:pt idx="25">
                  <c:v>28541.384722100996</c:v>
                </c:pt>
                <c:pt idx="26">
                  <c:v>29426.783758774611</c:v>
                </c:pt>
                <c:pt idx="27">
                  <c:v>30299.106209566587</c:v>
                </c:pt>
                <c:pt idx="28">
                  <c:v>31159.736850818917</c:v>
                </c:pt>
                <c:pt idx="29">
                  <c:v>32024.288935079625</c:v>
                </c:pt>
                <c:pt idx="30">
                  <c:v>32896.618997541387</c:v>
                </c:pt>
                <c:pt idx="31">
                  <c:v>33747.385097697028</c:v>
                </c:pt>
                <c:pt idx="32">
                  <c:v>34555.48196063684</c:v>
                </c:pt>
                <c:pt idx="33">
                  <c:v>35285.033062751638</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55436.163761568474</c:v>
                </c:pt>
                <c:pt idx="4">
                  <c:v>44485.810425950018</c:v>
                </c:pt>
                <c:pt idx="5">
                  <c:v>40704.728491659058</c:v>
                </c:pt>
                <c:pt idx="6">
                  <c:v>37640.548948224612</c:v>
                </c:pt>
                <c:pt idx="7">
                  <c:v>34636.8497489129</c:v>
                </c:pt>
                <c:pt idx="8">
                  <c:v>31559.964886745445</c:v>
                </c:pt>
                <c:pt idx="9">
                  <c:v>30672.907986327325</c:v>
                </c:pt>
                <c:pt idx="10">
                  <c:v>28523.524822353971</c:v>
                </c:pt>
                <c:pt idx="11">
                  <c:v>26162.617860974009</c:v>
                </c:pt>
                <c:pt idx="12">
                  <c:v>24173.542909750857</c:v>
                </c:pt>
                <c:pt idx="13">
                  <c:v>22461.403335337694</c:v>
                </c:pt>
                <c:pt idx="14">
                  <c:v>21912.648756492254</c:v>
                </c:pt>
                <c:pt idx="15">
                  <c:v>21339.666177877563</c:v>
                </c:pt>
                <c:pt idx="16">
                  <c:v>20742.991696766625</c:v>
                </c:pt>
                <c:pt idx="17">
                  <c:v>20146.375931326744</c:v>
                </c:pt>
                <c:pt idx="18">
                  <c:v>19576.833784852392</c:v>
                </c:pt>
                <c:pt idx="19">
                  <c:v>18902.486946594643</c:v>
                </c:pt>
                <c:pt idx="20">
                  <c:v>18298.273640299471</c:v>
                </c:pt>
                <c:pt idx="21">
                  <c:v>17578.113064568362</c:v>
                </c:pt>
                <c:pt idx="22">
                  <c:v>16634.015939375273</c:v>
                </c:pt>
                <c:pt idx="23">
                  <c:v>15515.112213956982</c:v>
                </c:pt>
                <c:pt idx="24">
                  <c:v>14443.75054089554</c:v>
                </c:pt>
                <c:pt idx="25">
                  <c:v>13687.941669523074</c:v>
                </c:pt>
                <c:pt idx="26">
                  <c:v>13687.941669523078</c:v>
                </c:pt>
                <c:pt idx="27">
                  <c:v>13687.941669523074</c:v>
                </c:pt>
                <c:pt idx="28">
                  <c:v>13687.941669523072</c:v>
                </c:pt>
                <c:pt idx="29">
                  <c:v>13687.941669523079</c:v>
                </c:pt>
                <c:pt idx="30">
                  <c:v>13687.941669523074</c:v>
                </c:pt>
                <c:pt idx="31">
                  <c:v>13687.941669523076</c:v>
                </c:pt>
                <c:pt idx="32">
                  <c:v>13687.941669523072</c:v>
                </c:pt>
                <c:pt idx="33">
                  <c:v>13687.941669523079</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10259.899955877232</c:v>
                </c:pt>
                <c:pt idx="3">
                  <c:v>10878.736460524093</c:v>
                </c:pt>
                <c:pt idx="4">
                  <c:v>12534.20714982398</c:v>
                </c:pt>
                <c:pt idx="5">
                  <c:v>13951.517888217615</c:v>
                </c:pt>
                <c:pt idx="6">
                  <c:v>14816.993059200286</c:v>
                </c:pt>
                <c:pt idx="7">
                  <c:v>15554.211284129462</c:v>
                </c:pt>
                <c:pt idx="8">
                  <c:v>16112.32246037155</c:v>
                </c:pt>
                <c:pt idx="9">
                  <c:v>17422.033473479616</c:v>
                </c:pt>
                <c:pt idx="10">
                  <c:v>18170.956306087173</c:v>
                </c:pt>
                <c:pt idx="11">
                  <c:v>18698.552968176362</c:v>
                </c:pt>
                <c:pt idx="12">
                  <c:v>19311.246775674295</c:v>
                </c:pt>
                <c:pt idx="13">
                  <c:v>20003.99237589931</c:v>
                </c:pt>
                <c:pt idx="14">
                  <c:v>19807.490458769007</c:v>
                </c:pt>
                <c:pt idx="15">
                  <c:v>19606.956497739156</c:v>
                </c:pt>
                <c:pt idx="16">
                  <c:v>19399.399274541531</c:v>
                </c:pt>
                <c:pt idx="17">
                  <c:v>19201.516321214527</c:v>
                </c:pt>
                <c:pt idx="18">
                  <c:v>19030.173672675402</c:v>
                </c:pt>
                <c:pt idx="19">
                  <c:v>18791.452653649729</c:v>
                </c:pt>
                <c:pt idx="20">
                  <c:v>18610.465853747788</c:v>
                </c:pt>
                <c:pt idx="21">
                  <c:v>18362.772993773375</c:v>
                </c:pt>
                <c:pt idx="22">
                  <c:v>17969.487178372725</c:v>
                </c:pt>
                <c:pt idx="23">
                  <c:v>17460.791853884657</c:v>
                </c:pt>
                <c:pt idx="24">
                  <c:v>16984.096629513395</c:v>
                </c:pt>
                <c:pt idx="25">
                  <c:v>16576.341892674784</c:v>
                </c:pt>
                <c:pt idx="26">
                  <c:v>15882.833368977179</c:v>
                </c:pt>
                <c:pt idx="27">
                  <c:v>15237.634500805158</c:v>
                </c:pt>
                <c:pt idx="28">
                  <c:v>15004.90345071206</c:v>
                </c:pt>
                <c:pt idx="29">
                  <c:v>14002.223061740435</c:v>
                </c:pt>
                <c:pt idx="30">
                  <c:v>13135.622873008444</c:v>
                </c:pt>
                <c:pt idx="31">
                  <c:v>12223.770427640296</c:v>
                </c:pt>
                <c:pt idx="32">
                  <c:v>10732.659894848577</c:v>
                </c:pt>
                <c:pt idx="33">
                  <c:v>9649.08185300271</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2543.113142229256</c:v>
                </c:pt>
                <c:pt idx="3">
                  <c:v>2549.6831128502363</c:v>
                </c:pt>
                <c:pt idx="4">
                  <c:v>2965.1338977689375</c:v>
                </c:pt>
                <c:pt idx="5">
                  <c:v>3176.480943439507</c:v>
                </c:pt>
                <c:pt idx="6">
                  <c:v>3200.396146087689</c:v>
                </c:pt>
                <c:pt idx="7">
                  <c:v>3228.0117300196257</c:v>
                </c:pt>
                <c:pt idx="8">
                  <c:v>3262.9933015806118</c:v>
                </c:pt>
                <c:pt idx="9">
                  <c:v>3310.577955812766</c:v>
                </c:pt>
                <c:pt idx="10">
                  <c:v>3365.1926995327626</c:v>
                </c:pt>
                <c:pt idx="11">
                  <c:v>3426.0698192483187</c:v>
                </c:pt>
                <c:pt idx="12">
                  <c:v>3500.7371228718334</c:v>
                </c:pt>
                <c:pt idx="13">
                  <c:v>3590.2780147063067</c:v>
                </c:pt>
                <c:pt idx="14">
                  <c:v>3685.8364198477107</c:v>
                </c:pt>
                <c:pt idx="15">
                  <c:v>3788.234328305115</c:v>
                </c:pt>
                <c:pt idx="16">
                  <c:v>3895.5820571938461</c:v>
                </c:pt>
                <c:pt idx="17">
                  <c:v>4008.3670564103172</c:v>
                </c:pt>
                <c:pt idx="18">
                  <c:v>4125.9438028135155</c:v>
                </c:pt>
                <c:pt idx="19">
                  <c:v>4244.9265034156306</c:v>
                </c:pt>
                <c:pt idx="20">
                  <c:v>4370.1045813381716</c:v>
                </c:pt>
                <c:pt idx="21">
                  <c:v>4501.2599777522119</c:v>
                </c:pt>
                <c:pt idx="22">
                  <c:v>4634.5022640663983</c:v>
                </c:pt>
                <c:pt idx="23">
                  <c:v>4768.3812271582874</c:v>
                </c:pt>
                <c:pt idx="24">
                  <c:v>4902.4325319958352</c:v>
                </c:pt>
                <c:pt idx="25">
                  <c:v>5037.9343806700135</c:v>
                </c:pt>
                <c:pt idx="26">
                  <c:v>5170.8934398383335</c:v>
                </c:pt>
                <c:pt idx="27">
                  <c:v>5301.8888075139585</c:v>
                </c:pt>
                <c:pt idx="28">
                  <c:v>5431.1284335047867</c:v>
                </c:pt>
                <c:pt idx="29">
                  <c:v>5560.9569367717122</c:v>
                </c:pt>
                <c:pt idx="30">
                  <c:v>5691.9534474804905</c:v>
                </c:pt>
                <c:pt idx="31">
                  <c:v>5819.7117299764459</c:v>
                </c:pt>
                <c:pt idx="32">
                  <c:v>5941.06243645226</c:v>
                </c:pt>
                <c:pt idx="33">
                  <c:v>6050.6180426078954</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15933.631164674136</c:v>
                </c:pt>
                <c:pt idx="3">
                  <c:v>14975.950863464144</c:v>
                </c:pt>
                <c:pt idx="4">
                  <c:v>15739.652790990298</c:v>
                </c:pt>
                <c:pt idx="5">
                  <c:v>16145.621015242707</c:v>
                </c:pt>
                <c:pt idx="6">
                  <c:v>16304.876785545272</c:v>
                </c:pt>
                <c:pt idx="7">
                  <c:v>16488.774081174917</c:v>
                </c:pt>
                <c:pt idx="8">
                  <c:v>16721.722854693362</c:v>
                </c:pt>
                <c:pt idx="9">
                  <c:v>17038.597893379218</c:v>
                </c:pt>
                <c:pt idx="10">
                  <c:v>17402.28760192811</c:v>
                </c:pt>
                <c:pt idx="11">
                  <c:v>17807.679633796975</c:v>
                </c:pt>
                <c:pt idx="12">
                  <c:v>18304.903058156378</c:v>
                </c:pt>
                <c:pt idx="13">
                  <c:v>18901.172465213291</c:v>
                </c:pt>
                <c:pt idx="14">
                  <c:v>19537.51360952868</c:v>
                </c:pt>
                <c:pt idx="15">
                  <c:v>20219.400275038279</c:v>
                </c:pt>
                <c:pt idx="16">
                  <c:v>20934.248712908615</c:v>
                </c:pt>
                <c:pt idx="17">
                  <c:v>21685.30494241367</c:v>
                </c:pt>
                <c:pt idx="18">
                  <c:v>22468.270305223745</c:v>
                </c:pt>
                <c:pt idx="19">
                  <c:v>23260.598177825294</c:v>
                </c:pt>
                <c:pt idx="20">
                  <c:v>24094.18221714197</c:v>
                </c:pt>
                <c:pt idx="21">
                  <c:v>24967.570328985694</c:v>
                </c:pt>
                <c:pt idx="22">
                  <c:v>25854.855427757517</c:v>
                </c:pt>
                <c:pt idx="23">
                  <c:v>26746.380275284904</c:v>
                </c:pt>
                <c:pt idx="24">
                  <c:v>27639.05277846313</c:v>
                </c:pt>
                <c:pt idx="25">
                  <c:v>28541.384722100996</c:v>
                </c:pt>
                <c:pt idx="26">
                  <c:v>29426.783758774611</c:v>
                </c:pt>
                <c:pt idx="27">
                  <c:v>30299.106209566587</c:v>
                </c:pt>
                <c:pt idx="28">
                  <c:v>31159.736850818917</c:v>
                </c:pt>
                <c:pt idx="29">
                  <c:v>32024.288935079625</c:v>
                </c:pt>
                <c:pt idx="30">
                  <c:v>32896.618997541387</c:v>
                </c:pt>
                <c:pt idx="31">
                  <c:v>33747.385097697028</c:v>
                </c:pt>
                <c:pt idx="32">
                  <c:v>34555.48196063684</c:v>
                </c:pt>
                <c:pt idx="33">
                  <c:v>35285.033062751638</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21922.977742327948</c:v>
                </c:pt>
                <c:pt idx="10">
                  <c:v>21574.721254954246</c:v>
                </c:pt>
                <c:pt idx="11">
                  <c:v>21278.786622369775</c:v>
                </c:pt>
                <c:pt idx="12">
                  <c:v>20951.324571551573</c:v>
                </c:pt>
                <c:pt idx="13">
                  <c:v>20618.417981205996</c:v>
                </c:pt>
                <c:pt idx="14">
                  <c:v>20297.766738425384</c:v>
                </c:pt>
                <c:pt idx="15">
                  <c:v>19988.994618429868</c:v>
                </c:pt>
                <c:pt idx="16">
                  <c:v>19690.409935401291</c:v>
                </c:pt>
                <c:pt idx="17">
                  <c:v>19389.668939683015</c:v>
                </c:pt>
                <c:pt idx="18">
                  <c:v>19033.826109157148</c:v>
                </c:pt>
                <c:pt idx="19">
                  <c:v>18695.007340843058</c:v>
                </c:pt>
                <c:pt idx="20">
                  <c:v>18371.83847722783</c:v>
                </c:pt>
                <c:pt idx="21">
                  <c:v>18062.816704020526</c:v>
                </c:pt>
                <c:pt idx="22">
                  <c:v>17765.333505959825</c:v>
                </c:pt>
                <c:pt idx="23">
                  <c:v>17478.775100758205</c:v>
                </c:pt>
                <c:pt idx="24">
                  <c:v>17202.754454467467</c:v>
                </c:pt>
                <c:pt idx="25">
                  <c:v>16936.760529233987</c:v>
                </c:pt>
                <c:pt idx="26">
                  <c:v>16679.771533673367</c:v>
                </c:pt>
                <c:pt idx="27">
                  <c:v>16439.178329556464</c:v>
                </c:pt>
                <c:pt idx="28">
                  <c:v>16210.013633261517</c:v>
                </c:pt>
                <c:pt idx="29">
                  <c:v>15992.332200601719</c:v>
                </c:pt>
                <c:pt idx="30">
                  <c:v>15787.084104020691</c:v>
                </c:pt>
                <c:pt idx="31">
                  <c:v>15595.000149615455</c:v>
                </c:pt>
                <c:pt idx="32">
                  <c:v>15412.657894461365</c:v>
                </c:pt>
                <c:pt idx="33">
                  <c:v>15238.438648672582</c:v>
                </c:pt>
                <c:pt idx="34">
                  <c:v>15075.366816805465</c:v>
                </c:pt>
                <c:pt idx="35">
                  <c:v>14922.463209790376</c:v>
                </c:pt>
                <c:pt idx="36">
                  <c:v>14774.938347315692</c:v>
                </c:pt>
                <c:pt idx="37">
                  <c:v>14641.516925150123</c:v>
                </c:pt>
                <c:pt idx="38">
                  <c:v>14525.702899310603</c:v>
                </c:pt>
                <c:pt idx="39">
                  <c:v>14426.898795073037</c:v>
                </c:pt>
                <c:pt idx="40">
                  <c:v>14350.131066044723</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22032.153978522052</c:v>
                </c:pt>
                <c:pt idx="10">
                  <c:v>21807.287974812836</c:v>
                </c:pt>
                <c:pt idx="11">
                  <c:v>21703.932642300439</c:v>
                </c:pt>
                <c:pt idx="12">
                  <c:v>21345.348685522651</c:v>
                </c:pt>
                <c:pt idx="13">
                  <c:v>20879.224698617902</c:v>
                </c:pt>
                <c:pt idx="14">
                  <c:v>20444.650914080779</c:v>
                </c:pt>
                <c:pt idx="15">
                  <c:v>20038.084776715252</c:v>
                </c:pt>
                <c:pt idx="16">
                  <c:v>19653.724178418048</c:v>
                </c:pt>
                <c:pt idx="17">
                  <c:v>19289.302404725826</c:v>
                </c:pt>
                <c:pt idx="18">
                  <c:v>18943.09486445726</c:v>
                </c:pt>
                <c:pt idx="19">
                  <c:v>18614.810261258259</c:v>
                </c:pt>
                <c:pt idx="20">
                  <c:v>18303.362935770878</c:v>
                </c:pt>
                <c:pt idx="21">
                  <c:v>17911.947998602147</c:v>
                </c:pt>
                <c:pt idx="22">
                  <c:v>17530.03312094805</c:v>
                </c:pt>
                <c:pt idx="23">
                  <c:v>17171.718143445811</c:v>
                </c:pt>
                <c:pt idx="24">
                  <c:v>16833.859158292238</c:v>
                </c:pt>
                <c:pt idx="25">
                  <c:v>16515.455345425504</c:v>
                </c:pt>
                <c:pt idx="26">
                  <c:v>16215.207966468392</c:v>
                </c:pt>
                <c:pt idx="27">
                  <c:v>15932.784915339427</c:v>
                </c:pt>
                <c:pt idx="28">
                  <c:v>15667.07245028595</c:v>
                </c:pt>
                <c:pt idx="29">
                  <c:v>15416.69234173838</c:v>
                </c:pt>
                <c:pt idx="30">
                  <c:v>15180.705487224215</c:v>
                </c:pt>
                <c:pt idx="31">
                  <c:v>14958.36287523094</c:v>
                </c:pt>
                <c:pt idx="32">
                  <c:v>14748.985621744452</c:v>
                </c:pt>
                <c:pt idx="33">
                  <c:v>14552.418904227252</c:v>
                </c:pt>
                <c:pt idx="34">
                  <c:v>14374.633846845614</c:v>
                </c:pt>
                <c:pt idx="35">
                  <c:v>14214.213257025662</c:v>
                </c:pt>
                <c:pt idx="36">
                  <c:v>14066.993101439461</c:v>
                </c:pt>
                <c:pt idx="37">
                  <c:v>13938.95083571867</c:v>
                </c:pt>
                <c:pt idx="38">
                  <c:v>13827.430838367318</c:v>
                </c:pt>
                <c:pt idx="39">
                  <c:v>13731.513238609668</c:v>
                </c:pt>
                <c:pt idx="40">
                  <c:v>13654.3998021598</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21883.674468800305</c:v>
                </c:pt>
                <c:pt idx="10">
                  <c:v>21563.738615577604</c:v>
                </c:pt>
                <c:pt idx="11">
                  <c:v>21305.408392673955</c:v>
                </c:pt>
                <c:pt idx="12">
                  <c:v>20800.8769852933</c:v>
                </c:pt>
                <c:pt idx="13">
                  <c:v>20333.433694677184</c:v>
                </c:pt>
                <c:pt idx="14">
                  <c:v>19897.337280104439</c:v>
                </c:pt>
                <c:pt idx="15">
                  <c:v>19488.837417726103</c:v>
                </c:pt>
                <c:pt idx="16">
                  <c:v>19101.835223924878</c:v>
                </c:pt>
                <c:pt idx="17">
                  <c:v>18734.379438502732</c:v>
                </c:pt>
                <c:pt idx="18">
                  <c:v>18384.788760600673</c:v>
                </c:pt>
                <c:pt idx="19">
                  <c:v>18052.345329629119</c:v>
                </c:pt>
                <c:pt idx="20">
                  <c:v>17735.901939855787</c:v>
                </c:pt>
                <c:pt idx="21">
                  <c:v>17339.155136343794</c:v>
                </c:pt>
                <c:pt idx="22">
                  <c:v>16951.517258753294</c:v>
                </c:pt>
                <c:pt idx="23">
                  <c:v>16587.195378786964</c:v>
                </c:pt>
                <c:pt idx="24">
                  <c:v>16243.018168522709</c:v>
                </c:pt>
                <c:pt idx="25">
                  <c:v>15918.021546383821</c:v>
                </c:pt>
                <c:pt idx="26">
                  <c:v>15611.098713297099</c:v>
                </c:pt>
                <c:pt idx="27">
                  <c:v>15321.646451628658</c:v>
                </c:pt>
                <c:pt idx="28">
                  <c:v>15048.563520187199</c:v>
                </c:pt>
                <c:pt idx="29">
                  <c:v>14790.692179848396</c:v>
                </c:pt>
                <c:pt idx="30">
                  <c:v>14547.175597072972</c:v>
                </c:pt>
                <c:pt idx="31">
                  <c:v>14317.291182855168</c:v>
                </c:pt>
                <c:pt idx="32">
                  <c:v>14100.287772645233</c:v>
                </c:pt>
                <c:pt idx="33">
                  <c:v>13896.236833183484</c:v>
                </c:pt>
                <c:pt idx="34">
                  <c:v>13711.07678710383</c:v>
                </c:pt>
                <c:pt idx="35">
                  <c:v>13543.378756240905</c:v>
                </c:pt>
                <c:pt idx="36">
                  <c:v>13388.84599286642</c:v>
                </c:pt>
                <c:pt idx="37">
                  <c:v>13253.423227807587</c:v>
                </c:pt>
                <c:pt idx="38">
                  <c:v>13134.704481152279</c:v>
                </c:pt>
                <c:pt idx="39">
                  <c:v>13031.949462686425</c:v>
                </c:pt>
                <c:pt idx="40">
                  <c:v>12948.665152590873</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21922.977742327948</c:v>
                </c:pt>
                <c:pt idx="10">
                  <c:v>21574.721254954246</c:v>
                </c:pt>
                <c:pt idx="11">
                  <c:v>21278.786622369775</c:v>
                </c:pt>
                <c:pt idx="12">
                  <c:v>20951.324571551573</c:v>
                </c:pt>
                <c:pt idx="13">
                  <c:v>20618.417981205996</c:v>
                </c:pt>
                <c:pt idx="14">
                  <c:v>20297.766738425384</c:v>
                </c:pt>
                <c:pt idx="15">
                  <c:v>19988.994618429868</c:v>
                </c:pt>
                <c:pt idx="16">
                  <c:v>19690.409935401291</c:v>
                </c:pt>
                <c:pt idx="17">
                  <c:v>19389.668939683015</c:v>
                </c:pt>
                <c:pt idx="18">
                  <c:v>19033.826109157148</c:v>
                </c:pt>
                <c:pt idx="19">
                  <c:v>18695.007340843058</c:v>
                </c:pt>
                <c:pt idx="20">
                  <c:v>18371.83847722783</c:v>
                </c:pt>
                <c:pt idx="21">
                  <c:v>18062.816704020526</c:v>
                </c:pt>
                <c:pt idx="22">
                  <c:v>17765.333505959825</c:v>
                </c:pt>
                <c:pt idx="23">
                  <c:v>17478.775100758205</c:v>
                </c:pt>
                <c:pt idx="24">
                  <c:v>17202.754454467467</c:v>
                </c:pt>
                <c:pt idx="25">
                  <c:v>16936.760529233987</c:v>
                </c:pt>
                <c:pt idx="26">
                  <c:v>16679.771533673367</c:v>
                </c:pt>
                <c:pt idx="27">
                  <c:v>16439.178329556464</c:v>
                </c:pt>
                <c:pt idx="28">
                  <c:v>16210.013633261517</c:v>
                </c:pt>
                <c:pt idx="29">
                  <c:v>15992.332200601719</c:v>
                </c:pt>
                <c:pt idx="30">
                  <c:v>15787.084104020691</c:v>
                </c:pt>
                <c:pt idx="31">
                  <c:v>15595.000149615455</c:v>
                </c:pt>
                <c:pt idx="32">
                  <c:v>15412.657894461365</c:v>
                </c:pt>
                <c:pt idx="33">
                  <c:v>15238.438648672582</c:v>
                </c:pt>
                <c:pt idx="34">
                  <c:v>15075.366816805465</c:v>
                </c:pt>
                <c:pt idx="35">
                  <c:v>14922.463209790376</c:v>
                </c:pt>
                <c:pt idx="36">
                  <c:v>14774.938347315692</c:v>
                </c:pt>
                <c:pt idx="37">
                  <c:v>14641.516925150123</c:v>
                </c:pt>
                <c:pt idx="38">
                  <c:v>14525.702899310603</c:v>
                </c:pt>
                <c:pt idx="39">
                  <c:v>14426.898795073037</c:v>
                </c:pt>
                <c:pt idx="40">
                  <c:v>14350.131066044723</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22032.153978522052</c:v>
                </c:pt>
                <c:pt idx="10">
                  <c:v>21807.287974812836</c:v>
                </c:pt>
                <c:pt idx="11">
                  <c:v>21703.932642300439</c:v>
                </c:pt>
                <c:pt idx="12">
                  <c:v>21345.348685522651</c:v>
                </c:pt>
                <c:pt idx="13">
                  <c:v>20879.224698617902</c:v>
                </c:pt>
                <c:pt idx="14">
                  <c:v>20444.650914080779</c:v>
                </c:pt>
                <c:pt idx="15">
                  <c:v>20038.084776715252</c:v>
                </c:pt>
                <c:pt idx="16">
                  <c:v>19653.724178418048</c:v>
                </c:pt>
                <c:pt idx="17">
                  <c:v>19289.302404725826</c:v>
                </c:pt>
                <c:pt idx="18">
                  <c:v>18943.09486445726</c:v>
                </c:pt>
                <c:pt idx="19">
                  <c:v>18614.810261258259</c:v>
                </c:pt>
                <c:pt idx="20">
                  <c:v>18303.362935770878</c:v>
                </c:pt>
                <c:pt idx="21">
                  <c:v>17911.947998602147</c:v>
                </c:pt>
                <c:pt idx="22">
                  <c:v>17530.03312094805</c:v>
                </c:pt>
                <c:pt idx="23">
                  <c:v>17171.718143445811</c:v>
                </c:pt>
                <c:pt idx="24">
                  <c:v>16833.859158292238</c:v>
                </c:pt>
                <c:pt idx="25">
                  <c:v>16515.455345425504</c:v>
                </c:pt>
                <c:pt idx="26">
                  <c:v>16215.207966468392</c:v>
                </c:pt>
                <c:pt idx="27">
                  <c:v>15932.784915339427</c:v>
                </c:pt>
                <c:pt idx="28">
                  <c:v>15667.07245028595</c:v>
                </c:pt>
                <c:pt idx="29">
                  <c:v>15416.69234173838</c:v>
                </c:pt>
                <c:pt idx="30">
                  <c:v>15180.705487224215</c:v>
                </c:pt>
                <c:pt idx="31">
                  <c:v>14958.36287523094</c:v>
                </c:pt>
                <c:pt idx="32">
                  <c:v>14748.985621744452</c:v>
                </c:pt>
                <c:pt idx="33">
                  <c:v>14552.418904227252</c:v>
                </c:pt>
                <c:pt idx="34">
                  <c:v>14374.633846845614</c:v>
                </c:pt>
                <c:pt idx="35">
                  <c:v>14214.213257025662</c:v>
                </c:pt>
                <c:pt idx="36">
                  <c:v>14066.993101439461</c:v>
                </c:pt>
                <c:pt idx="37">
                  <c:v>13938.95083571867</c:v>
                </c:pt>
                <c:pt idx="38">
                  <c:v>13827.430838367318</c:v>
                </c:pt>
                <c:pt idx="39">
                  <c:v>13731.513238609668</c:v>
                </c:pt>
                <c:pt idx="40">
                  <c:v>13654.3998021598</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21883.674468800305</c:v>
                </c:pt>
                <c:pt idx="10">
                  <c:v>21563.738615577604</c:v>
                </c:pt>
                <c:pt idx="11">
                  <c:v>21305.408392673955</c:v>
                </c:pt>
                <c:pt idx="12">
                  <c:v>20800.8769852933</c:v>
                </c:pt>
                <c:pt idx="13">
                  <c:v>20333.433694677184</c:v>
                </c:pt>
                <c:pt idx="14">
                  <c:v>19897.337280104439</c:v>
                </c:pt>
                <c:pt idx="15">
                  <c:v>19488.837417726103</c:v>
                </c:pt>
                <c:pt idx="16">
                  <c:v>19101.835223924878</c:v>
                </c:pt>
                <c:pt idx="17">
                  <c:v>18734.379438502732</c:v>
                </c:pt>
                <c:pt idx="18">
                  <c:v>18384.788760600673</c:v>
                </c:pt>
                <c:pt idx="19">
                  <c:v>18052.345329629119</c:v>
                </c:pt>
                <c:pt idx="20">
                  <c:v>17735.901939855787</c:v>
                </c:pt>
                <c:pt idx="21">
                  <c:v>17339.155136343794</c:v>
                </c:pt>
                <c:pt idx="22">
                  <c:v>16951.517258753294</c:v>
                </c:pt>
                <c:pt idx="23">
                  <c:v>16587.195378786964</c:v>
                </c:pt>
                <c:pt idx="24">
                  <c:v>16243.018168522709</c:v>
                </c:pt>
                <c:pt idx="25">
                  <c:v>15918.021546383821</c:v>
                </c:pt>
                <c:pt idx="26">
                  <c:v>15611.098713297099</c:v>
                </c:pt>
                <c:pt idx="27">
                  <c:v>15321.646451628658</c:v>
                </c:pt>
                <c:pt idx="28">
                  <c:v>15048.563520187199</c:v>
                </c:pt>
                <c:pt idx="29">
                  <c:v>14790.692179848396</c:v>
                </c:pt>
                <c:pt idx="30">
                  <c:v>14547.175597072972</c:v>
                </c:pt>
                <c:pt idx="31">
                  <c:v>14317.291182855168</c:v>
                </c:pt>
                <c:pt idx="32">
                  <c:v>14100.287772645233</c:v>
                </c:pt>
                <c:pt idx="33">
                  <c:v>13896.236833183484</c:v>
                </c:pt>
                <c:pt idx="34">
                  <c:v>13711.07678710383</c:v>
                </c:pt>
                <c:pt idx="35">
                  <c:v>13543.378756240905</c:v>
                </c:pt>
                <c:pt idx="36">
                  <c:v>13388.84599286642</c:v>
                </c:pt>
                <c:pt idx="37">
                  <c:v>13253.423227807587</c:v>
                </c:pt>
                <c:pt idx="38">
                  <c:v>13134.704481152279</c:v>
                </c:pt>
                <c:pt idx="39">
                  <c:v>13031.949462686425</c:v>
                </c:pt>
                <c:pt idx="40">
                  <c:v>12948.665152590873</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111.72240417564642</c:v>
                </c:pt>
                <c:pt idx="10">
                  <c:v>107.08940016014708</c:v>
                </c:pt>
                <c:pt idx="11">
                  <c:v>105.49615632369095</c:v>
                </c:pt>
                <c:pt idx="12">
                  <c:v>103.52572812390628</c:v>
                </c:pt>
                <c:pt idx="13">
                  <c:v>101.18719516889183</c:v>
                </c:pt>
                <c:pt idx="14">
                  <c:v>99.049601329902885</c:v>
                </c:pt>
                <c:pt idx="15">
                  <c:v>97.105616689753745</c:v>
                </c:pt>
                <c:pt idx="16">
                  <c:v>95.819841511318401</c:v>
                </c:pt>
                <c:pt idx="17">
                  <c:v>94.519194280841972</c:v>
                </c:pt>
                <c:pt idx="18">
                  <c:v>92.898517380801309</c:v>
                </c:pt>
                <c:pt idx="19">
                  <c:v>91.614219947321999</c:v>
                </c:pt>
                <c:pt idx="20">
                  <c:v>90.668680964642519</c:v>
                </c:pt>
                <c:pt idx="21">
                  <c:v>89.893093623873497</c:v>
                </c:pt>
                <c:pt idx="22">
                  <c:v>89.21535008494314</c:v>
                </c:pt>
                <c:pt idx="23">
                  <c:v>88.616375381292656</c:v>
                </c:pt>
                <c:pt idx="24">
                  <c:v>88.107102807631861</c:v>
                </c:pt>
                <c:pt idx="25">
                  <c:v>87.689184898936574</c:v>
                </c:pt>
                <c:pt idx="26">
                  <c:v>87.285581385289575</c:v>
                </c:pt>
                <c:pt idx="27">
                  <c:v>87.232481038779085</c:v>
                </c:pt>
                <c:pt idx="28">
                  <c:v>87.125021722873115</c:v>
                </c:pt>
                <c:pt idx="29">
                  <c:v>86.99427340763971</c:v>
                </c:pt>
                <c:pt idx="30">
                  <c:v>86.841849179514426</c:v>
                </c:pt>
                <c:pt idx="31">
                  <c:v>86.272092496588158</c:v>
                </c:pt>
                <c:pt idx="32">
                  <c:v>85.819011751382874</c:v>
                </c:pt>
                <c:pt idx="33">
                  <c:v>85.267122484895793</c:v>
                </c:pt>
                <c:pt idx="34">
                  <c:v>84.784727521025147</c:v>
                </c:pt>
                <c:pt idx="35">
                  <c:v>84.552052224670589</c:v>
                </c:pt>
                <c:pt idx="36">
                  <c:v>83.994461354259016</c:v>
                </c:pt>
                <c:pt idx="37">
                  <c:v>83.566799570370009</c:v>
                </c:pt>
                <c:pt idx="38">
                  <c:v>83.360391019666466</c:v>
                </c:pt>
                <c:pt idx="39">
                  <c:v>82.855727071297736</c:v>
                </c:pt>
                <c:pt idx="40">
                  <c:v>82.497376240059637</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111.72240417564642</c:v>
                </c:pt>
                <c:pt idx="10">
                  <c:v>107.08940016014708</c:v>
                </c:pt>
                <c:pt idx="11">
                  <c:v>105.49615632369095</c:v>
                </c:pt>
                <c:pt idx="12">
                  <c:v>103.52572812390628</c:v>
                </c:pt>
                <c:pt idx="13">
                  <c:v>101.18719516889183</c:v>
                </c:pt>
                <c:pt idx="14">
                  <c:v>99.049601329902885</c:v>
                </c:pt>
                <c:pt idx="15">
                  <c:v>97.105616689753745</c:v>
                </c:pt>
                <c:pt idx="16">
                  <c:v>95.819841511318401</c:v>
                </c:pt>
                <c:pt idx="17">
                  <c:v>94.519194280841972</c:v>
                </c:pt>
                <c:pt idx="18">
                  <c:v>92.898517380801309</c:v>
                </c:pt>
                <c:pt idx="19">
                  <c:v>91.614219947321999</c:v>
                </c:pt>
                <c:pt idx="20">
                  <c:v>90.668680964642519</c:v>
                </c:pt>
                <c:pt idx="21">
                  <c:v>89.893093623873497</c:v>
                </c:pt>
                <c:pt idx="22">
                  <c:v>89.21535008494314</c:v>
                </c:pt>
                <c:pt idx="23">
                  <c:v>88.616375381292656</c:v>
                </c:pt>
                <c:pt idx="24">
                  <c:v>88.107102807631861</c:v>
                </c:pt>
                <c:pt idx="25">
                  <c:v>87.689184898936574</c:v>
                </c:pt>
                <c:pt idx="26">
                  <c:v>87.285581385289575</c:v>
                </c:pt>
                <c:pt idx="27">
                  <c:v>87.232481038779085</c:v>
                </c:pt>
                <c:pt idx="28">
                  <c:v>87.125021722873115</c:v>
                </c:pt>
                <c:pt idx="29">
                  <c:v>86.99427340763971</c:v>
                </c:pt>
                <c:pt idx="30">
                  <c:v>86.841849179514426</c:v>
                </c:pt>
                <c:pt idx="31">
                  <c:v>86.272092496588158</c:v>
                </c:pt>
                <c:pt idx="32">
                  <c:v>85.819011751382874</c:v>
                </c:pt>
                <c:pt idx="33">
                  <c:v>85.267122484895793</c:v>
                </c:pt>
                <c:pt idx="34">
                  <c:v>84.784727521025147</c:v>
                </c:pt>
                <c:pt idx="35">
                  <c:v>84.552052224670589</c:v>
                </c:pt>
                <c:pt idx="36">
                  <c:v>83.994461354259016</c:v>
                </c:pt>
                <c:pt idx="37">
                  <c:v>83.566799570370009</c:v>
                </c:pt>
                <c:pt idx="38">
                  <c:v>83.360391019666466</c:v>
                </c:pt>
                <c:pt idx="39">
                  <c:v>82.855727071297736</c:v>
                </c:pt>
                <c:pt idx="40">
                  <c:v>82.497376240059637</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113.36355499859863</c:v>
                </c:pt>
                <c:pt idx="10">
                  <c:v>107.35648036429953</c:v>
                </c:pt>
                <c:pt idx="11">
                  <c:v>98.634168334434079</c:v>
                </c:pt>
                <c:pt idx="12">
                  <c:v>95.576249379465651</c:v>
                </c:pt>
                <c:pt idx="13">
                  <c:v>93.293864297918176</c:v>
                </c:pt>
                <c:pt idx="14">
                  <c:v>90.981889834683585</c:v>
                </c:pt>
                <c:pt idx="15">
                  <c:v>88.479896550269743</c:v>
                </c:pt>
                <c:pt idx="16">
                  <c:v>89.013648763800873</c:v>
                </c:pt>
                <c:pt idx="17">
                  <c:v>87.7760220185789</c:v>
                </c:pt>
                <c:pt idx="18">
                  <c:v>86.151142460098143</c:v>
                </c:pt>
                <c:pt idx="19">
                  <c:v>85.086462182798783</c:v>
                </c:pt>
                <c:pt idx="20">
                  <c:v>84.490467152603884</c:v>
                </c:pt>
                <c:pt idx="21">
                  <c:v>84.080947634929245</c:v>
                </c:pt>
                <c:pt idx="22">
                  <c:v>83.695003196049782</c:v>
                </c:pt>
                <c:pt idx="23">
                  <c:v>83.784508636929587</c:v>
                </c:pt>
                <c:pt idx="24">
                  <c:v>83.92392626228488</c:v>
                </c:pt>
                <c:pt idx="25">
                  <c:v>84.152359740046606</c:v>
                </c:pt>
                <c:pt idx="26">
                  <c:v>84.218324480347107</c:v>
                </c:pt>
                <c:pt idx="27">
                  <c:v>84.45837228605069</c:v>
                </c:pt>
                <c:pt idx="28">
                  <c:v>84.559959832039013</c:v>
                </c:pt>
                <c:pt idx="29">
                  <c:v>84.306428645125592</c:v>
                </c:pt>
                <c:pt idx="30">
                  <c:v>83.766076529074624</c:v>
                </c:pt>
                <c:pt idx="31">
                  <c:v>83.305212252154334</c:v>
                </c:pt>
                <c:pt idx="32">
                  <c:v>83.238325189466195</c:v>
                </c:pt>
                <c:pt idx="33">
                  <c:v>83.620224399017232</c:v>
                </c:pt>
                <c:pt idx="34">
                  <c:v>84.033584590862731</c:v>
                </c:pt>
                <c:pt idx="35">
                  <c:v>84.84395830987377</c:v>
                </c:pt>
                <c:pt idx="36">
                  <c:v>84.886665700946992</c:v>
                </c:pt>
                <c:pt idx="37">
                  <c:v>85.072149895517555</c:v>
                </c:pt>
                <c:pt idx="38">
                  <c:v>85.185368685012108</c:v>
                </c:pt>
                <c:pt idx="39">
                  <c:v>84.668069850196588</c:v>
                </c:pt>
                <c:pt idx="40">
                  <c:v>84.46556516105538</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113.36355499859863</c:v>
                </c:pt>
                <c:pt idx="10">
                  <c:v>107.35648036429953</c:v>
                </c:pt>
                <c:pt idx="11">
                  <c:v>98.634168334434079</c:v>
                </c:pt>
                <c:pt idx="12">
                  <c:v>95.576249379465651</c:v>
                </c:pt>
                <c:pt idx="13">
                  <c:v>93.293864297918176</c:v>
                </c:pt>
                <c:pt idx="14">
                  <c:v>90.981889834683585</c:v>
                </c:pt>
                <c:pt idx="15">
                  <c:v>88.479896550269743</c:v>
                </c:pt>
                <c:pt idx="16">
                  <c:v>89.013648763800873</c:v>
                </c:pt>
                <c:pt idx="17">
                  <c:v>87.7760220185789</c:v>
                </c:pt>
                <c:pt idx="18">
                  <c:v>86.151142460098143</c:v>
                </c:pt>
                <c:pt idx="19">
                  <c:v>85.086462182798783</c:v>
                </c:pt>
                <c:pt idx="20">
                  <c:v>84.490467152603884</c:v>
                </c:pt>
                <c:pt idx="21">
                  <c:v>84.080947634929245</c:v>
                </c:pt>
                <c:pt idx="22">
                  <c:v>83.695003196049782</c:v>
                </c:pt>
                <c:pt idx="23">
                  <c:v>83.784508636929587</c:v>
                </c:pt>
                <c:pt idx="24">
                  <c:v>83.92392626228488</c:v>
                </c:pt>
                <c:pt idx="25">
                  <c:v>84.152359740046606</c:v>
                </c:pt>
                <c:pt idx="26">
                  <c:v>84.218324480347107</c:v>
                </c:pt>
                <c:pt idx="27">
                  <c:v>84.45837228605069</c:v>
                </c:pt>
                <c:pt idx="28">
                  <c:v>84.559959832039013</c:v>
                </c:pt>
                <c:pt idx="29">
                  <c:v>84.306428645125592</c:v>
                </c:pt>
                <c:pt idx="30">
                  <c:v>83.766076529074624</c:v>
                </c:pt>
                <c:pt idx="31">
                  <c:v>83.305212252154334</c:v>
                </c:pt>
                <c:pt idx="32">
                  <c:v>83.238325189466195</c:v>
                </c:pt>
                <c:pt idx="33">
                  <c:v>83.620224399017232</c:v>
                </c:pt>
                <c:pt idx="34">
                  <c:v>84.033584590862731</c:v>
                </c:pt>
                <c:pt idx="35">
                  <c:v>84.84395830987377</c:v>
                </c:pt>
                <c:pt idx="36">
                  <c:v>84.886665700946992</c:v>
                </c:pt>
                <c:pt idx="37">
                  <c:v>85.072149895517555</c:v>
                </c:pt>
                <c:pt idx="38">
                  <c:v>85.185368685012108</c:v>
                </c:pt>
                <c:pt idx="39">
                  <c:v>84.668069850196588</c:v>
                </c:pt>
                <c:pt idx="40">
                  <c:v>84.46556516105538</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113.36355499859863</c:v>
                </c:pt>
                <c:pt idx="10">
                  <c:v>107.35648036429953</c:v>
                </c:pt>
                <c:pt idx="11">
                  <c:v>98.634168334434079</c:v>
                </c:pt>
                <c:pt idx="12">
                  <c:v>95.576249379465651</c:v>
                </c:pt>
                <c:pt idx="13">
                  <c:v>93.293864297918176</c:v>
                </c:pt>
                <c:pt idx="14">
                  <c:v>90.981889834683585</c:v>
                </c:pt>
                <c:pt idx="15">
                  <c:v>88.479896550269743</c:v>
                </c:pt>
                <c:pt idx="16">
                  <c:v>89.013648763800873</c:v>
                </c:pt>
                <c:pt idx="17">
                  <c:v>87.7760220185789</c:v>
                </c:pt>
                <c:pt idx="18">
                  <c:v>86.151142460098143</c:v>
                </c:pt>
                <c:pt idx="19">
                  <c:v>85.086462182798783</c:v>
                </c:pt>
                <c:pt idx="20">
                  <c:v>84.490467152603884</c:v>
                </c:pt>
                <c:pt idx="21">
                  <c:v>84.080947634929245</c:v>
                </c:pt>
                <c:pt idx="22">
                  <c:v>83.695003196049782</c:v>
                </c:pt>
                <c:pt idx="23">
                  <c:v>83.784508636929587</c:v>
                </c:pt>
                <c:pt idx="24">
                  <c:v>83.92392626228488</c:v>
                </c:pt>
                <c:pt idx="25">
                  <c:v>84.152359740046606</c:v>
                </c:pt>
                <c:pt idx="26">
                  <c:v>84.218324480347107</c:v>
                </c:pt>
                <c:pt idx="27">
                  <c:v>84.45837228605069</c:v>
                </c:pt>
                <c:pt idx="28">
                  <c:v>84.559959832039013</c:v>
                </c:pt>
                <c:pt idx="29">
                  <c:v>84.306428645125592</c:v>
                </c:pt>
                <c:pt idx="30">
                  <c:v>83.76607652907461</c:v>
                </c:pt>
                <c:pt idx="31">
                  <c:v>83.305212252154334</c:v>
                </c:pt>
                <c:pt idx="32">
                  <c:v>83.238325189466195</c:v>
                </c:pt>
                <c:pt idx="33">
                  <c:v>83.620224399017232</c:v>
                </c:pt>
                <c:pt idx="34">
                  <c:v>84.033584590862731</c:v>
                </c:pt>
                <c:pt idx="35">
                  <c:v>84.84395830987377</c:v>
                </c:pt>
                <c:pt idx="36">
                  <c:v>84.886665700946992</c:v>
                </c:pt>
                <c:pt idx="37">
                  <c:v>85.072149895517555</c:v>
                </c:pt>
                <c:pt idx="38">
                  <c:v>85.185368685012108</c:v>
                </c:pt>
                <c:pt idx="39">
                  <c:v>84.668069850196588</c:v>
                </c:pt>
                <c:pt idx="40">
                  <c:v>84.46556516105538</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113.36355499859863</c:v>
                </c:pt>
                <c:pt idx="10">
                  <c:v>107.35648036429953</c:v>
                </c:pt>
                <c:pt idx="11">
                  <c:v>98.634168334434079</c:v>
                </c:pt>
                <c:pt idx="12">
                  <c:v>95.576249379465651</c:v>
                </c:pt>
                <c:pt idx="13">
                  <c:v>93.293864297918176</c:v>
                </c:pt>
                <c:pt idx="14">
                  <c:v>90.981889834683585</c:v>
                </c:pt>
                <c:pt idx="15">
                  <c:v>88.479896550269743</c:v>
                </c:pt>
                <c:pt idx="16">
                  <c:v>89.013648763800873</c:v>
                </c:pt>
                <c:pt idx="17">
                  <c:v>87.7760220185789</c:v>
                </c:pt>
                <c:pt idx="18">
                  <c:v>86.151142460098143</c:v>
                </c:pt>
                <c:pt idx="19">
                  <c:v>85.086462182798783</c:v>
                </c:pt>
                <c:pt idx="20">
                  <c:v>84.490467152603884</c:v>
                </c:pt>
                <c:pt idx="21">
                  <c:v>84.080947634929245</c:v>
                </c:pt>
                <c:pt idx="22">
                  <c:v>83.695003196049782</c:v>
                </c:pt>
                <c:pt idx="23">
                  <c:v>83.784508636929587</c:v>
                </c:pt>
                <c:pt idx="24">
                  <c:v>83.92392626228488</c:v>
                </c:pt>
                <c:pt idx="25">
                  <c:v>84.152359740046606</c:v>
                </c:pt>
                <c:pt idx="26">
                  <c:v>84.218324480347107</c:v>
                </c:pt>
                <c:pt idx="27">
                  <c:v>84.45837228605069</c:v>
                </c:pt>
                <c:pt idx="28">
                  <c:v>84.559959832039013</c:v>
                </c:pt>
                <c:pt idx="29">
                  <c:v>84.306428645125592</c:v>
                </c:pt>
                <c:pt idx="30">
                  <c:v>83.76607652907461</c:v>
                </c:pt>
                <c:pt idx="31">
                  <c:v>83.305212252154334</c:v>
                </c:pt>
                <c:pt idx="32">
                  <c:v>83.238325189466195</c:v>
                </c:pt>
                <c:pt idx="33">
                  <c:v>83.620224399017232</c:v>
                </c:pt>
                <c:pt idx="34">
                  <c:v>84.033584590862731</c:v>
                </c:pt>
                <c:pt idx="35">
                  <c:v>84.84395830987377</c:v>
                </c:pt>
                <c:pt idx="36">
                  <c:v>84.886665700946992</c:v>
                </c:pt>
                <c:pt idx="37">
                  <c:v>85.072149895517555</c:v>
                </c:pt>
                <c:pt idx="38">
                  <c:v>85.185368685012108</c:v>
                </c:pt>
                <c:pt idx="39">
                  <c:v>84.668069850196588</c:v>
                </c:pt>
                <c:pt idx="40">
                  <c:v>84.46556516105538</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21922.977742327948</c:v>
                </c:pt>
                <c:pt idx="10">
                  <c:v>21574.721254954246</c:v>
                </c:pt>
                <c:pt idx="11">
                  <c:v>21278.786622369775</c:v>
                </c:pt>
                <c:pt idx="12">
                  <c:v>20951.324571551573</c:v>
                </c:pt>
                <c:pt idx="13">
                  <c:v>20618.417981205996</c:v>
                </c:pt>
                <c:pt idx="14">
                  <c:v>20297.766738425384</c:v>
                </c:pt>
                <c:pt idx="15">
                  <c:v>19988.994618429868</c:v>
                </c:pt>
                <c:pt idx="16">
                  <c:v>19690.409935401291</c:v>
                </c:pt>
                <c:pt idx="17">
                  <c:v>19389.668939683015</c:v>
                </c:pt>
                <c:pt idx="18">
                  <c:v>19033.826109157148</c:v>
                </c:pt>
                <c:pt idx="19">
                  <c:v>18695.007340843058</c:v>
                </c:pt>
                <c:pt idx="20">
                  <c:v>18371.83847722783</c:v>
                </c:pt>
                <c:pt idx="21">
                  <c:v>18062.816704020526</c:v>
                </c:pt>
                <c:pt idx="22">
                  <c:v>17765.333505959825</c:v>
                </c:pt>
                <c:pt idx="23">
                  <c:v>17478.775100758205</c:v>
                </c:pt>
                <c:pt idx="24">
                  <c:v>17202.754454467467</c:v>
                </c:pt>
                <c:pt idx="25">
                  <c:v>16936.760529233987</c:v>
                </c:pt>
                <c:pt idx="26">
                  <c:v>16679.771533673367</c:v>
                </c:pt>
                <c:pt idx="27">
                  <c:v>16439.178329556464</c:v>
                </c:pt>
                <c:pt idx="28">
                  <c:v>16210.013633261517</c:v>
                </c:pt>
                <c:pt idx="29">
                  <c:v>15992.332200601719</c:v>
                </c:pt>
                <c:pt idx="30">
                  <c:v>15787.084104020691</c:v>
                </c:pt>
                <c:pt idx="31">
                  <c:v>15595.000149615455</c:v>
                </c:pt>
                <c:pt idx="32">
                  <c:v>15412.657894461365</c:v>
                </c:pt>
                <c:pt idx="33">
                  <c:v>15238.438648672582</c:v>
                </c:pt>
                <c:pt idx="34">
                  <c:v>15075.366816805465</c:v>
                </c:pt>
                <c:pt idx="35">
                  <c:v>14922.463209790376</c:v>
                </c:pt>
                <c:pt idx="36">
                  <c:v>14774.938347315692</c:v>
                </c:pt>
                <c:pt idx="37">
                  <c:v>14641.516925150123</c:v>
                </c:pt>
                <c:pt idx="38">
                  <c:v>14525.702899310603</c:v>
                </c:pt>
                <c:pt idx="39">
                  <c:v>14426.898795073037</c:v>
                </c:pt>
                <c:pt idx="40">
                  <c:v>14350.131066044723</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22032.153978522052</c:v>
                </c:pt>
                <c:pt idx="10">
                  <c:v>21807.287974812836</c:v>
                </c:pt>
                <c:pt idx="11">
                  <c:v>21703.932642300439</c:v>
                </c:pt>
                <c:pt idx="12">
                  <c:v>21345.348685522651</c:v>
                </c:pt>
                <c:pt idx="13">
                  <c:v>20879.224698617902</c:v>
                </c:pt>
                <c:pt idx="14">
                  <c:v>20444.650914080779</c:v>
                </c:pt>
                <c:pt idx="15">
                  <c:v>20038.084776715252</c:v>
                </c:pt>
                <c:pt idx="16">
                  <c:v>19653.724178418048</c:v>
                </c:pt>
                <c:pt idx="17">
                  <c:v>19289.302404725826</c:v>
                </c:pt>
                <c:pt idx="18">
                  <c:v>18943.09486445726</c:v>
                </c:pt>
                <c:pt idx="19">
                  <c:v>18614.810261258259</c:v>
                </c:pt>
                <c:pt idx="20">
                  <c:v>18303.362935770878</c:v>
                </c:pt>
                <c:pt idx="21">
                  <c:v>17911.947998602147</c:v>
                </c:pt>
                <c:pt idx="22">
                  <c:v>17530.03312094805</c:v>
                </c:pt>
                <c:pt idx="23">
                  <c:v>17171.718143445811</c:v>
                </c:pt>
                <c:pt idx="24">
                  <c:v>16833.859158292238</c:v>
                </c:pt>
                <c:pt idx="25">
                  <c:v>16515.455345425504</c:v>
                </c:pt>
                <c:pt idx="26">
                  <c:v>16215.207966468392</c:v>
                </c:pt>
                <c:pt idx="27">
                  <c:v>15932.784915339427</c:v>
                </c:pt>
                <c:pt idx="28">
                  <c:v>15667.07245028595</c:v>
                </c:pt>
                <c:pt idx="29">
                  <c:v>15416.69234173838</c:v>
                </c:pt>
                <c:pt idx="30">
                  <c:v>15180.705487224215</c:v>
                </c:pt>
                <c:pt idx="31">
                  <c:v>14958.36287523094</c:v>
                </c:pt>
                <c:pt idx="32">
                  <c:v>14748.985621744452</c:v>
                </c:pt>
                <c:pt idx="33">
                  <c:v>14552.418904227252</c:v>
                </c:pt>
                <c:pt idx="34">
                  <c:v>14374.633846845614</c:v>
                </c:pt>
                <c:pt idx="35">
                  <c:v>14214.213257025662</c:v>
                </c:pt>
                <c:pt idx="36">
                  <c:v>14066.993101439461</c:v>
                </c:pt>
                <c:pt idx="37">
                  <c:v>13938.95083571867</c:v>
                </c:pt>
                <c:pt idx="38">
                  <c:v>13827.430838367318</c:v>
                </c:pt>
                <c:pt idx="39">
                  <c:v>13731.513238609668</c:v>
                </c:pt>
                <c:pt idx="40">
                  <c:v>13654.3998021598</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21883.674468800305</c:v>
                </c:pt>
                <c:pt idx="10">
                  <c:v>21563.738615577604</c:v>
                </c:pt>
                <c:pt idx="11">
                  <c:v>21305.408392673955</c:v>
                </c:pt>
                <c:pt idx="12">
                  <c:v>20800.8769852933</c:v>
                </c:pt>
                <c:pt idx="13">
                  <c:v>20333.433694677184</c:v>
                </c:pt>
                <c:pt idx="14">
                  <c:v>19897.337280104439</c:v>
                </c:pt>
                <c:pt idx="15">
                  <c:v>19488.837417726103</c:v>
                </c:pt>
                <c:pt idx="16">
                  <c:v>19101.835223924878</c:v>
                </c:pt>
                <c:pt idx="17">
                  <c:v>18734.379438502732</c:v>
                </c:pt>
                <c:pt idx="18">
                  <c:v>18384.788760600673</c:v>
                </c:pt>
                <c:pt idx="19">
                  <c:v>18052.345329629119</c:v>
                </c:pt>
                <c:pt idx="20">
                  <c:v>17735.901939855787</c:v>
                </c:pt>
                <c:pt idx="21">
                  <c:v>17339.155136343794</c:v>
                </c:pt>
                <c:pt idx="22">
                  <c:v>16951.517258753294</c:v>
                </c:pt>
                <c:pt idx="23">
                  <c:v>16587.195378786964</c:v>
                </c:pt>
                <c:pt idx="24">
                  <c:v>16243.018168522709</c:v>
                </c:pt>
                <c:pt idx="25">
                  <c:v>15918.021546383821</c:v>
                </c:pt>
                <c:pt idx="26">
                  <c:v>15611.098713297099</c:v>
                </c:pt>
                <c:pt idx="27">
                  <c:v>15321.646451628658</c:v>
                </c:pt>
                <c:pt idx="28">
                  <c:v>15048.563520187199</c:v>
                </c:pt>
                <c:pt idx="29">
                  <c:v>14790.692179848396</c:v>
                </c:pt>
                <c:pt idx="30">
                  <c:v>14547.175597072972</c:v>
                </c:pt>
                <c:pt idx="31">
                  <c:v>14317.291182855168</c:v>
                </c:pt>
                <c:pt idx="32">
                  <c:v>14100.287772645233</c:v>
                </c:pt>
                <c:pt idx="33">
                  <c:v>13896.236833183484</c:v>
                </c:pt>
                <c:pt idx="34">
                  <c:v>13711.07678710383</c:v>
                </c:pt>
                <c:pt idx="35">
                  <c:v>13543.378756240905</c:v>
                </c:pt>
                <c:pt idx="36">
                  <c:v>13388.84599286642</c:v>
                </c:pt>
                <c:pt idx="37">
                  <c:v>13253.423227807587</c:v>
                </c:pt>
                <c:pt idx="38">
                  <c:v>13134.704481152279</c:v>
                </c:pt>
                <c:pt idx="39">
                  <c:v>13031.949462686425</c:v>
                </c:pt>
                <c:pt idx="40">
                  <c:v>12948.665152590873</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21922.977742327948</c:v>
                </c:pt>
                <c:pt idx="10">
                  <c:v>21574.721254954246</c:v>
                </c:pt>
                <c:pt idx="11">
                  <c:v>21278.786622369775</c:v>
                </c:pt>
                <c:pt idx="12">
                  <c:v>20951.324571551573</c:v>
                </c:pt>
                <c:pt idx="13">
                  <c:v>20618.417981205996</c:v>
                </c:pt>
                <c:pt idx="14">
                  <c:v>20297.766738425384</c:v>
                </c:pt>
                <c:pt idx="15">
                  <c:v>19988.994618429868</c:v>
                </c:pt>
                <c:pt idx="16">
                  <c:v>19690.409935401291</c:v>
                </c:pt>
                <c:pt idx="17">
                  <c:v>19389.668939683015</c:v>
                </c:pt>
                <c:pt idx="18">
                  <c:v>19033.826109157148</c:v>
                </c:pt>
                <c:pt idx="19">
                  <c:v>18695.007340843058</c:v>
                </c:pt>
                <c:pt idx="20">
                  <c:v>18371.83847722783</c:v>
                </c:pt>
                <c:pt idx="21">
                  <c:v>18062.816704020526</c:v>
                </c:pt>
                <c:pt idx="22">
                  <c:v>17765.333505959825</c:v>
                </c:pt>
                <c:pt idx="23">
                  <c:v>17478.775100758205</c:v>
                </c:pt>
                <c:pt idx="24">
                  <c:v>17202.754454467467</c:v>
                </c:pt>
                <c:pt idx="25">
                  <c:v>16936.760529233987</c:v>
                </c:pt>
                <c:pt idx="26">
                  <c:v>16679.771533673367</c:v>
                </c:pt>
                <c:pt idx="27">
                  <c:v>16439.178329556464</c:v>
                </c:pt>
                <c:pt idx="28">
                  <c:v>16210.013633261517</c:v>
                </c:pt>
                <c:pt idx="29">
                  <c:v>15992.332200601719</c:v>
                </c:pt>
                <c:pt idx="30">
                  <c:v>15787.084104020691</c:v>
                </c:pt>
                <c:pt idx="31">
                  <c:v>15595.000149615455</c:v>
                </c:pt>
                <c:pt idx="32">
                  <c:v>15412.657894461365</c:v>
                </c:pt>
                <c:pt idx="33">
                  <c:v>15238.438648672582</c:v>
                </c:pt>
                <c:pt idx="34">
                  <c:v>15075.366816805465</c:v>
                </c:pt>
                <c:pt idx="35">
                  <c:v>14922.463209790376</c:v>
                </c:pt>
                <c:pt idx="36">
                  <c:v>14774.938347315692</c:v>
                </c:pt>
                <c:pt idx="37">
                  <c:v>14641.516925150123</c:v>
                </c:pt>
                <c:pt idx="38">
                  <c:v>14525.702899310603</c:v>
                </c:pt>
                <c:pt idx="39">
                  <c:v>14426.898795073037</c:v>
                </c:pt>
                <c:pt idx="40">
                  <c:v>14350.131066044723</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22032.153978522052</c:v>
                </c:pt>
                <c:pt idx="10">
                  <c:v>21807.287974812836</c:v>
                </c:pt>
                <c:pt idx="11">
                  <c:v>21703.932642300439</c:v>
                </c:pt>
                <c:pt idx="12">
                  <c:v>21345.348685522651</c:v>
                </c:pt>
                <c:pt idx="13">
                  <c:v>20879.224698617902</c:v>
                </c:pt>
                <c:pt idx="14">
                  <c:v>20444.650914080779</c:v>
                </c:pt>
                <c:pt idx="15">
                  <c:v>20038.084776715252</c:v>
                </c:pt>
                <c:pt idx="16">
                  <c:v>19653.724178418048</c:v>
                </c:pt>
                <c:pt idx="17">
                  <c:v>19289.302404725826</c:v>
                </c:pt>
                <c:pt idx="18">
                  <c:v>18943.09486445726</c:v>
                </c:pt>
                <c:pt idx="19">
                  <c:v>18614.810261258259</c:v>
                </c:pt>
                <c:pt idx="20">
                  <c:v>18303.362935770878</c:v>
                </c:pt>
                <c:pt idx="21">
                  <c:v>17911.947998602147</c:v>
                </c:pt>
                <c:pt idx="22">
                  <c:v>17530.03312094805</c:v>
                </c:pt>
                <c:pt idx="23">
                  <c:v>17171.718143445811</c:v>
                </c:pt>
                <c:pt idx="24">
                  <c:v>16833.859158292238</c:v>
                </c:pt>
                <c:pt idx="25">
                  <c:v>16515.455345425504</c:v>
                </c:pt>
                <c:pt idx="26">
                  <c:v>16215.207966468392</c:v>
                </c:pt>
                <c:pt idx="27">
                  <c:v>15932.784915339427</c:v>
                </c:pt>
                <c:pt idx="28">
                  <c:v>15667.07245028595</c:v>
                </c:pt>
                <c:pt idx="29">
                  <c:v>15416.69234173838</c:v>
                </c:pt>
                <c:pt idx="30">
                  <c:v>15180.705487224215</c:v>
                </c:pt>
                <c:pt idx="31">
                  <c:v>14958.36287523094</c:v>
                </c:pt>
                <c:pt idx="32">
                  <c:v>14748.985621744452</c:v>
                </c:pt>
                <c:pt idx="33">
                  <c:v>14552.418904227252</c:v>
                </c:pt>
                <c:pt idx="34">
                  <c:v>14374.633846845614</c:v>
                </c:pt>
                <c:pt idx="35">
                  <c:v>14214.213257025662</c:v>
                </c:pt>
                <c:pt idx="36">
                  <c:v>14066.993101439461</c:v>
                </c:pt>
                <c:pt idx="37">
                  <c:v>13938.95083571867</c:v>
                </c:pt>
                <c:pt idx="38">
                  <c:v>13827.430838367318</c:v>
                </c:pt>
                <c:pt idx="39">
                  <c:v>13731.513238609668</c:v>
                </c:pt>
                <c:pt idx="40">
                  <c:v>13654.3998021598</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21883.674468800305</c:v>
                </c:pt>
                <c:pt idx="10">
                  <c:v>21563.738615577604</c:v>
                </c:pt>
                <c:pt idx="11">
                  <c:v>21305.408392673955</c:v>
                </c:pt>
                <c:pt idx="12">
                  <c:v>20800.8769852933</c:v>
                </c:pt>
                <c:pt idx="13">
                  <c:v>20333.433694677184</c:v>
                </c:pt>
                <c:pt idx="14">
                  <c:v>19897.337280104439</c:v>
                </c:pt>
                <c:pt idx="15">
                  <c:v>19488.837417726103</c:v>
                </c:pt>
                <c:pt idx="16">
                  <c:v>19101.835223924878</c:v>
                </c:pt>
                <c:pt idx="17">
                  <c:v>18734.379438502732</c:v>
                </c:pt>
                <c:pt idx="18">
                  <c:v>18384.788760600673</c:v>
                </c:pt>
                <c:pt idx="19">
                  <c:v>18052.345329629119</c:v>
                </c:pt>
                <c:pt idx="20">
                  <c:v>17735.901939855787</c:v>
                </c:pt>
                <c:pt idx="21">
                  <c:v>17339.155136343794</c:v>
                </c:pt>
                <c:pt idx="22">
                  <c:v>16951.517258753294</c:v>
                </c:pt>
                <c:pt idx="23">
                  <c:v>16587.195378786964</c:v>
                </c:pt>
                <c:pt idx="24">
                  <c:v>16243.018168522709</c:v>
                </c:pt>
                <c:pt idx="25">
                  <c:v>15918.021546383821</c:v>
                </c:pt>
                <c:pt idx="26">
                  <c:v>15611.098713297099</c:v>
                </c:pt>
                <c:pt idx="27">
                  <c:v>15321.646451628658</c:v>
                </c:pt>
                <c:pt idx="28">
                  <c:v>15048.563520187199</c:v>
                </c:pt>
                <c:pt idx="29">
                  <c:v>14790.692179848396</c:v>
                </c:pt>
                <c:pt idx="30">
                  <c:v>14547.175597072972</c:v>
                </c:pt>
                <c:pt idx="31">
                  <c:v>14317.291182855168</c:v>
                </c:pt>
                <c:pt idx="32">
                  <c:v>14100.287772645233</c:v>
                </c:pt>
                <c:pt idx="33">
                  <c:v>13896.236833183484</c:v>
                </c:pt>
                <c:pt idx="34">
                  <c:v>13711.07678710383</c:v>
                </c:pt>
                <c:pt idx="35">
                  <c:v>13543.378756240905</c:v>
                </c:pt>
                <c:pt idx="36">
                  <c:v>13388.84599286642</c:v>
                </c:pt>
                <c:pt idx="37">
                  <c:v>13253.423227807587</c:v>
                </c:pt>
                <c:pt idx="38">
                  <c:v>13134.704481152279</c:v>
                </c:pt>
                <c:pt idx="39">
                  <c:v>13031.949462686425</c:v>
                </c:pt>
                <c:pt idx="40">
                  <c:v>12948.665152590873</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0.35971730536793667</c:v>
                </c:pt>
                <c:pt idx="10">
                  <c:v>0.3667001322650455</c:v>
                </c:pt>
                <c:pt idx="11">
                  <c:v>0.39051489984494625</c:v>
                </c:pt>
                <c:pt idx="12">
                  <c:v>0.41116274080212972</c:v>
                </c:pt>
                <c:pt idx="13">
                  <c:v>0.42883463411253736</c:v>
                </c:pt>
                <c:pt idx="14">
                  <c:v>0.44680462901758322</c:v>
                </c:pt>
                <c:pt idx="15">
                  <c:v>0.46502835347335436</c:v>
                </c:pt>
                <c:pt idx="16">
                  <c:v>0.48599953247501665</c:v>
                </c:pt>
                <c:pt idx="17">
                  <c:v>0.50598197191661953</c:v>
                </c:pt>
                <c:pt idx="18">
                  <c:v>0.52346163296156667</c:v>
                </c:pt>
                <c:pt idx="19">
                  <c:v>0.54187117971399623</c:v>
                </c:pt>
                <c:pt idx="20">
                  <c:v>0.56112883201305774</c:v>
                </c:pt>
                <c:pt idx="21">
                  <c:v>0.57361539979739562</c:v>
                </c:pt>
                <c:pt idx="22">
                  <c:v>0.58630208605175183</c:v>
                </c:pt>
                <c:pt idx="23">
                  <c:v>0.59908179501617564</c:v>
                </c:pt>
                <c:pt idx="24">
                  <c:v>0.61198642350972399</c:v>
                </c:pt>
                <c:pt idx="25">
                  <c:v>0.62500124374527599</c:v>
                </c:pt>
                <c:pt idx="26">
                  <c:v>0.63778272936344815</c:v>
                </c:pt>
                <c:pt idx="27">
                  <c:v>0.64967646936550505</c:v>
                </c:pt>
                <c:pt idx="28">
                  <c:v>0.66188448248057408</c:v>
                </c:pt>
                <c:pt idx="29">
                  <c:v>0.67365917434050848</c:v>
                </c:pt>
                <c:pt idx="30">
                  <c:v>0.68502711789195947</c:v>
                </c:pt>
                <c:pt idx="31">
                  <c:v>0.69999583231574636</c:v>
                </c:pt>
                <c:pt idx="32">
                  <c:v>0.71472405999613453</c:v>
                </c:pt>
                <c:pt idx="33">
                  <c:v>0.72850846678262371</c:v>
                </c:pt>
                <c:pt idx="34">
                  <c:v>0.74193531931822232</c:v>
                </c:pt>
                <c:pt idx="35">
                  <c:v>0.75552844069492764</c:v>
                </c:pt>
                <c:pt idx="36">
                  <c:v>0.76762846019454867</c:v>
                </c:pt>
                <c:pt idx="37">
                  <c:v>0.77959060919916501</c:v>
                </c:pt>
                <c:pt idx="38">
                  <c:v>0.78961508634756017</c:v>
                </c:pt>
                <c:pt idx="39">
                  <c:v>0.79838948852333813</c:v>
                </c:pt>
                <c:pt idx="40">
                  <c:v>0.80706358563939073</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0.35971730536793667</c:v>
                </c:pt>
                <c:pt idx="10">
                  <c:v>0.3667001322650455</c:v>
                </c:pt>
                <c:pt idx="11">
                  <c:v>0.39051489984494625</c:v>
                </c:pt>
                <c:pt idx="12">
                  <c:v>0.41116274080212972</c:v>
                </c:pt>
                <c:pt idx="13">
                  <c:v>0.42883463411253736</c:v>
                </c:pt>
                <c:pt idx="14">
                  <c:v>0.44680462901758322</c:v>
                </c:pt>
                <c:pt idx="15">
                  <c:v>0.46502835347335436</c:v>
                </c:pt>
                <c:pt idx="16">
                  <c:v>0.48599953247501665</c:v>
                </c:pt>
                <c:pt idx="17">
                  <c:v>0.50598197191661953</c:v>
                </c:pt>
                <c:pt idx="18">
                  <c:v>0.52346163296156667</c:v>
                </c:pt>
                <c:pt idx="19">
                  <c:v>0.54187117971399623</c:v>
                </c:pt>
                <c:pt idx="20">
                  <c:v>0.56112883201305774</c:v>
                </c:pt>
                <c:pt idx="21">
                  <c:v>0.57361539979739562</c:v>
                </c:pt>
                <c:pt idx="22">
                  <c:v>0.58630208605175183</c:v>
                </c:pt>
                <c:pt idx="23">
                  <c:v>0.59908179501617564</c:v>
                </c:pt>
                <c:pt idx="24">
                  <c:v>0.61198642350972399</c:v>
                </c:pt>
                <c:pt idx="25">
                  <c:v>0.62500124374527599</c:v>
                </c:pt>
                <c:pt idx="26">
                  <c:v>0.63778272936344815</c:v>
                </c:pt>
                <c:pt idx="27">
                  <c:v>0.64967646936550505</c:v>
                </c:pt>
                <c:pt idx="28">
                  <c:v>0.66188448248057408</c:v>
                </c:pt>
                <c:pt idx="29">
                  <c:v>0.67365917434050848</c:v>
                </c:pt>
                <c:pt idx="30">
                  <c:v>0.68502711789195947</c:v>
                </c:pt>
                <c:pt idx="31">
                  <c:v>0.69999583231574636</c:v>
                </c:pt>
                <c:pt idx="32">
                  <c:v>0.71472405999613453</c:v>
                </c:pt>
                <c:pt idx="33">
                  <c:v>0.72850846678262371</c:v>
                </c:pt>
                <c:pt idx="34">
                  <c:v>0.74193531931822232</c:v>
                </c:pt>
                <c:pt idx="35">
                  <c:v>0.75552844069492764</c:v>
                </c:pt>
                <c:pt idx="36">
                  <c:v>0.76762846019454867</c:v>
                </c:pt>
                <c:pt idx="37">
                  <c:v>0.77959060919916501</c:v>
                </c:pt>
                <c:pt idx="38">
                  <c:v>0.78961508634756017</c:v>
                </c:pt>
                <c:pt idx="39">
                  <c:v>0.79838948852333813</c:v>
                </c:pt>
                <c:pt idx="40">
                  <c:v>0.80706358563939073</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0.37520018272893446</c:v>
                </c:pt>
                <c:pt idx="10">
                  <c:v>0.39954412585797416</c:v>
                </c:pt>
                <c:pt idx="11">
                  <c:v>0.47554248428568818</c:v>
                </c:pt>
                <c:pt idx="12">
                  <c:v>0.51581334763506725</c:v>
                </c:pt>
                <c:pt idx="13">
                  <c:v>0.54039588704545727</c:v>
                </c:pt>
                <c:pt idx="14">
                  <c:v>0.56540555848178964</c:v>
                </c:pt>
                <c:pt idx="15">
                  <c:v>0.59166975547012857</c:v>
                </c:pt>
                <c:pt idx="16">
                  <c:v>0.6078394669327577</c:v>
                </c:pt>
                <c:pt idx="17">
                  <c:v>0.63060600041572501</c:v>
                </c:pt>
                <c:pt idx="18">
                  <c:v>0.65492381080180506</c:v>
                </c:pt>
                <c:pt idx="19">
                  <c:v>0.67791219265125613</c:v>
                </c:pt>
                <c:pt idx="20">
                  <c:v>0.69986138821027954</c:v>
                </c:pt>
                <c:pt idx="21">
                  <c:v>0.70890223426578747</c:v>
                </c:pt>
                <c:pt idx="22">
                  <c:v>0.71840048301256165</c:v>
                </c:pt>
                <c:pt idx="23">
                  <c:v>0.72582284760176385</c:v>
                </c:pt>
                <c:pt idx="24">
                  <c:v>0.73338732797378381</c:v>
                </c:pt>
                <c:pt idx="25">
                  <c:v>0.74087904191155274</c:v>
                </c:pt>
                <c:pt idx="26">
                  <c:v>0.74908912789023818</c:v>
                </c:pt>
                <c:pt idx="27">
                  <c:v>0.75695624505799386</c:v>
                </c:pt>
                <c:pt idx="28">
                  <c:v>0.76576479695232957</c:v>
                </c:pt>
                <c:pt idx="29">
                  <c:v>0.77625879142422871</c:v>
                </c:pt>
                <c:pt idx="30">
                  <c:v>0.78817297830356969</c:v>
                </c:pt>
                <c:pt idx="31">
                  <c:v>0.79986178071520919</c:v>
                </c:pt>
                <c:pt idx="32">
                  <c:v>0.8087810160802047</c:v>
                </c:pt>
                <c:pt idx="33">
                  <c:v>0.8096543260878607</c:v>
                </c:pt>
                <c:pt idx="34">
                  <c:v>0.81059063416835475</c:v>
                </c:pt>
                <c:pt idx="35">
                  <c:v>0.81239974792568226</c:v>
                </c:pt>
                <c:pt idx="36">
                  <c:v>0.81249413162263384</c:v>
                </c:pt>
                <c:pt idx="37">
                  <c:v>0.81290295372265087</c:v>
                </c:pt>
                <c:pt idx="38">
                  <c:v>0.81315162202595836</c:v>
                </c:pt>
                <c:pt idx="39">
                  <c:v>0.81201002935254374</c:v>
                </c:pt>
                <c:pt idx="40">
                  <c:v>0.81155932674379361</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0.37520018272893446</c:v>
                </c:pt>
                <c:pt idx="10">
                  <c:v>0.39954412585797416</c:v>
                </c:pt>
                <c:pt idx="11">
                  <c:v>0.47554248428568818</c:v>
                </c:pt>
                <c:pt idx="12">
                  <c:v>0.51581334763506725</c:v>
                </c:pt>
                <c:pt idx="13">
                  <c:v>0.54039588704545727</c:v>
                </c:pt>
                <c:pt idx="14">
                  <c:v>0.56540555848178964</c:v>
                </c:pt>
                <c:pt idx="15">
                  <c:v>0.59166975547012857</c:v>
                </c:pt>
                <c:pt idx="16">
                  <c:v>0.6078394669327577</c:v>
                </c:pt>
                <c:pt idx="17">
                  <c:v>0.63060600041572501</c:v>
                </c:pt>
                <c:pt idx="18">
                  <c:v>0.65492381080180506</c:v>
                </c:pt>
                <c:pt idx="19">
                  <c:v>0.67791219265125613</c:v>
                </c:pt>
                <c:pt idx="20">
                  <c:v>0.69986138821027954</c:v>
                </c:pt>
                <c:pt idx="21">
                  <c:v>0.70890223426578747</c:v>
                </c:pt>
                <c:pt idx="22">
                  <c:v>0.71840048301256165</c:v>
                </c:pt>
                <c:pt idx="23">
                  <c:v>0.72582284760176385</c:v>
                </c:pt>
                <c:pt idx="24">
                  <c:v>0.73338732797378381</c:v>
                </c:pt>
                <c:pt idx="25">
                  <c:v>0.74087904191155274</c:v>
                </c:pt>
                <c:pt idx="26">
                  <c:v>0.74908912789023818</c:v>
                </c:pt>
                <c:pt idx="27">
                  <c:v>0.75695624505799386</c:v>
                </c:pt>
                <c:pt idx="28">
                  <c:v>0.76576479695232957</c:v>
                </c:pt>
                <c:pt idx="29">
                  <c:v>0.77625879142422871</c:v>
                </c:pt>
                <c:pt idx="30">
                  <c:v>0.78817297830356969</c:v>
                </c:pt>
                <c:pt idx="31">
                  <c:v>0.79986178071520919</c:v>
                </c:pt>
                <c:pt idx="32">
                  <c:v>0.8087810160802047</c:v>
                </c:pt>
                <c:pt idx="33">
                  <c:v>0.8096543260878607</c:v>
                </c:pt>
                <c:pt idx="34">
                  <c:v>0.81059063416835475</c:v>
                </c:pt>
                <c:pt idx="35">
                  <c:v>0.81239974792568226</c:v>
                </c:pt>
                <c:pt idx="36">
                  <c:v>0.81249413162263384</c:v>
                </c:pt>
                <c:pt idx="37">
                  <c:v>0.81290295372265087</c:v>
                </c:pt>
                <c:pt idx="38">
                  <c:v>0.81315162202595836</c:v>
                </c:pt>
                <c:pt idx="39">
                  <c:v>0.81201002935254374</c:v>
                </c:pt>
                <c:pt idx="40">
                  <c:v>0.81155932674379361</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0.37520018272893446</c:v>
                </c:pt>
                <c:pt idx="10">
                  <c:v>0.39954412585797405</c:v>
                </c:pt>
                <c:pt idx="11">
                  <c:v>0.47554248428568818</c:v>
                </c:pt>
                <c:pt idx="12">
                  <c:v>0.51581334763506725</c:v>
                </c:pt>
                <c:pt idx="13">
                  <c:v>0.54039588704545727</c:v>
                </c:pt>
                <c:pt idx="14">
                  <c:v>0.56540555848178964</c:v>
                </c:pt>
                <c:pt idx="15">
                  <c:v>0.59166975547012857</c:v>
                </c:pt>
                <c:pt idx="16">
                  <c:v>0.6078394669327577</c:v>
                </c:pt>
                <c:pt idx="17">
                  <c:v>0.63060600041572501</c:v>
                </c:pt>
                <c:pt idx="18">
                  <c:v>0.65492381080180506</c:v>
                </c:pt>
                <c:pt idx="19">
                  <c:v>0.67791219265125613</c:v>
                </c:pt>
                <c:pt idx="20">
                  <c:v>0.69986138821027954</c:v>
                </c:pt>
                <c:pt idx="21">
                  <c:v>0.70890223426578747</c:v>
                </c:pt>
                <c:pt idx="22">
                  <c:v>0.71840048301256165</c:v>
                </c:pt>
                <c:pt idx="23">
                  <c:v>0.72582284760176385</c:v>
                </c:pt>
                <c:pt idx="24">
                  <c:v>0.73338732797378381</c:v>
                </c:pt>
                <c:pt idx="25">
                  <c:v>0.74087904191155274</c:v>
                </c:pt>
                <c:pt idx="26">
                  <c:v>0.74908912789023818</c:v>
                </c:pt>
                <c:pt idx="27">
                  <c:v>0.75695624505799386</c:v>
                </c:pt>
                <c:pt idx="28">
                  <c:v>0.76576479695232957</c:v>
                </c:pt>
                <c:pt idx="29">
                  <c:v>0.77625879142422871</c:v>
                </c:pt>
                <c:pt idx="30">
                  <c:v>0.78817297830356958</c:v>
                </c:pt>
                <c:pt idx="31">
                  <c:v>0.79986178071520919</c:v>
                </c:pt>
                <c:pt idx="32">
                  <c:v>0.8087810160802047</c:v>
                </c:pt>
                <c:pt idx="33">
                  <c:v>0.8096543260878607</c:v>
                </c:pt>
                <c:pt idx="34">
                  <c:v>0.81059063416835475</c:v>
                </c:pt>
                <c:pt idx="35">
                  <c:v>0.81239974792568226</c:v>
                </c:pt>
                <c:pt idx="36">
                  <c:v>0.81249413162263384</c:v>
                </c:pt>
                <c:pt idx="37">
                  <c:v>0.81290295372265087</c:v>
                </c:pt>
                <c:pt idx="38">
                  <c:v>0.81315162202595836</c:v>
                </c:pt>
                <c:pt idx="39">
                  <c:v>0.81201002935254374</c:v>
                </c:pt>
                <c:pt idx="40">
                  <c:v>0.81155932674379361</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0.37520018272893446</c:v>
                </c:pt>
                <c:pt idx="10">
                  <c:v>0.39954412585797405</c:v>
                </c:pt>
                <c:pt idx="11">
                  <c:v>0.47554248428568818</c:v>
                </c:pt>
                <c:pt idx="12">
                  <c:v>0.51581334763506725</c:v>
                </c:pt>
                <c:pt idx="13">
                  <c:v>0.54039588704545727</c:v>
                </c:pt>
                <c:pt idx="14">
                  <c:v>0.56540555848178964</c:v>
                </c:pt>
                <c:pt idx="15">
                  <c:v>0.59166975547012857</c:v>
                </c:pt>
                <c:pt idx="16">
                  <c:v>0.6078394669327577</c:v>
                </c:pt>
                <c:pt idx="17">
                  <c:v>0.63060600041572501</c:v>
                </c:pt>
                <c:pt idx="18">
                  <c:v>0.65492381080180506</c:v>
                </c:pt>
                <c:pt idx="19">
                  <c:v>0.67791219265125613</c:v>
                </c:pt>
                <c:pt idx="20">
                  <c:v>0.69986138821027954</c:v>
                </c:pt>
                <c:pt idx="21">
                  <c:v>0.70890223426578747</c:v>
                </c:pt>
                <c:pt idx="22">
                  <c:v>0.71840048301256165</c:v>
                </c:pt>
                <c:pt idx="23">
                  <c:v>0.72582284760176385</c:v>
                </c:pt>
                <c:pt idx="24">
                  <c:v>0.73338732797378381</c:v>
                </c:pt>
                <c:pt idx="25">
                  <c:v>0.74087904191155274</c:v>
                </c:pt>
                <c:pt idx="26">
                  <c:v>0.74908912789023818</c:v>
                </c:pt>
                <c:pt idx="27">
                  <c:v>0.75695624505799386</c:v>
                </c:pt>
                <c:pt idx="28">
                  <c:v>0.76576479695232957</c:v>
                </c:pt>
                <c:pt idx="29">
                  <c:v>0.77625879142422871</c:v>
                </c:pt>
                <c:pt idx="30">
                  <c:v>0.78817297830356958</c:v>
                </c:pt>
                <c:pt idx="31">
                  <c:v>0.79986178071520919</c:v>
                </c:pt>
                <c:pt idx="32">
                  <c:v>0.8087810160802047</c:v>
                </c:pt>
                <c:pt idx="33">
                  <c:v>0.8096543260878607</c:v>
                </c:pt>
                <c:pt idx="34">
                  <c:v>0.81059063416835475</c:v>
                </c:pt>
                <c:pt idx="35">
                  <c:v>0.81239974792568226</c:v>
                </c:pt>
                <c:pt idx="36">
                  <c:v>0.81249413162263384</c:v>
                </c:pt>
                <c:pt idx="37">
                  <c:v>0.81290295372265087</c:v>
                </c:pt>
                <c:pt idx="38">
                  <c:v>0.81315162202595836</c:v>
                </c:pt>
                <c:pt idx="39">
                  <c:v>0.81201002935254374</c:v>
                </c:pt>
                <c:pt idx="40">
                  <c:v>0.81155932674379361</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21922.977742327948</c:v>
                </c:pt>
                <c:pt idx="10">
                  <c:v>21574.721254954246</c:v>
                </c:pt>
                <c:pt idx="11">
                  <c:v>21278.786622369775</c:v>
                </c:pt>
                <c:pt idx="12">
                  <c:v>20951.324571551573</c:v>
                </c:pt>
                <c:pt idx="13">
                  <c:v>20618.417981205996</c:v>
                </c:pt>
                <c:pt idx="14">
                  <c:v>20297.766738425384</c:v>
                </c:pt>
                <c:pt idx="15">
                  <c:v>19988.994618429868</c:v>
                </c:pt>
                <c:pt idx="16">
                  <c:v>19690.409935401291</c:v>
                </c:pt>
                <c:pt idx="17">
                  <c:v>19389.668939683015</c:v>
                </c:pt>
                <c:pt idx="18">
                  <c:v>19033.826109157148</c:v>
                </c:pt>
                <c:pt idx="19">
                  <c:v>18695.007340843058</c:v>
                </c:pt>
                <c:pt idx="20">
                  <c:v>18371.83847722783</c:v>
                </c:pt>
                <c:pt idx="21">
                  <c:v>18062.816704020526</c:v>
                </c:pt>
                <c:pt idx="22">
                  <c:v>17765.333505959825</c:v>
                </c:pt>
                <c:pt idx="23">
                  <c:v>17478.775100758205</c:v>
                </c:pt>
                <c:pt idx="24">
                  <c:v>17202.754454467467</c:v>
                </c:pt>
                <c:pt idx="25">
                  <c:v>16936.760529233987</c:v>
                </c:pt>
                <c:pt idx="26">
                  <c:v>16679.771533673367</c:v>
                </c:pt>
                <c:pt idx="27">
                  <c:v>16439.178329556464</c:v>
                </c:pt>
                <c:pt idx="28">
                  <c:v>16210.013633261517</c:v>
                </c:pt>
                <c:pt idx="29">
                  <c:v>15992.332200601719</c:v>
                </c:pt>
                <c:pt idx="30">
                  <c:v>15787.084104020691</c:v>
                </c:pt>
                <c:pt idx="31">
                  <c:v>15595.000149615455</c:v>
                </c:pt>
                <c:pt idx="32">
                  <c:v>15412.657894461365</c:v>
                </c:pt>
                <c:pt idx="33">
                  <c:v>15238.438648672582</c:v>
                </c:pt>
                <c:pt idx="34">
                  <c:v>15075.366816805465</c:v>
                </c:pt>
                <c:pt idx="35">
                  <c:v>14922.463209790376</c:v>
                </c:pt>
                <c:pt idx="36">
                  <c:v>14774.938347315692</c:v>
                </c:pt>
                <c:pt idx="37">
                  <c:v>14641.516925150123</c:v>
                </c:pt>
                <c:pt idx="38">
                  <c:v>14525.702899310603</c:v>
                </c:pt>
                <c:pt idx="39">
                  <c:v>14426.898795073037</c:v>
                </c:pt>
                <c:pt idx="40">
                  <c:v>14350.131066044723</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22032.153978522052</c:v>
                </c:pt>
                <c:pt idx="10">
                  <c:v>21807.287974812836</c:v>
                </c:pt>
                <c:pt idx="11">
                  <c:v>21703.932642300439</c:v>
                </c:pt>
                <c:pt idx="12">
                  <c:v>21345.348685522651</c:v>
                </c:pt>
                <c:pt idx="13">
                  <c:v>20879.224698617902</c:v>
                </c:pt>
                <c:pt idx="14">
                  <c:v>20444.650914080779</c:v>
                </c:pt>
                <c:pt idx="15">
                  <c:v>20038.084776715252</c:v>
                </c:pt>
                <c:pt idx="16">
                  <c:v>19653.724178418048</c:v>
                </c:pt>
                <c:pt idx="17">
                  <c:v>19289.302404725826</c:v>
                </c:pt>
                <c:pt idx="18">
                  <c:v>18943.09486445726</c:v>
                </c:pt>
                <c:pt idx="19">
                  <c:v>18614.810261258259</c:v>
                </c:pt>
                <c:pt idx="20">
                  <c:v>18303.362935770878</c:v>
                </c:pt>
                <c:pt idx="21">
                  <c:v>17911.947998602147</c:v>
                </c:pt>
                <c:pt idx="22">
                  <c:v>17530.03312094805</c:v>
                </c:pt>
                <c:pt idx="23">
                  <c:v>17171.718143445811</c:v>
                </c:pt>
                <c:pt idx="24">
                  <c:v>16833.859158292238</c:v>
                </c:pt>
                <c:pt idx="25">
                  <c:v>16515.455345425504</c:v>
                </c:pt>
                <c:pt idx="26">
                  <c:v>16215.207966468392</c:v>
                </c:pt>
                <c:pt idx="27">
                  <c:v>15932.784915339427</c:v>
                </c:pt>
                <c:pt idx="28">
                  <c:v>15667.07245028595</c:v>
                </c:pt>
                <c:pt idx="29">
                  <c:v>15416.69234173838</c:v>
                </c:pt>
                <c:pt idx="30">
                  <c:v>15180.705487224215</c:v>
                </c:pt>
                <c:pt idx="31">
                  <c:v>14958.36287523094</c:v>
                </c:pt>
                <c:pt idx="32">
                  <c:v>14748.985621744452</c:v>
                </c:pt>
                <c:pt idx="33">
                  <c:v>14552.418904227252</c:v>
                </c:pt>
                <c:pt idx="34">
                  <c:v>14374.633846845614</c:v>
                </c:pt>
                <c:pt idx="35">
                  <c:v>14214.213257025662</c:v>
                </c:pt>
                <c:pt idx="36">
                  <c:v>14066.993101439461</c:v>
                </c:pt>
                <c:pt idx="37">
                  <c:v>13938.95083571867</c:v>
                </c:pt>
                <c:pt idx="38">
                  <c:v>13827.430838367318</c:v>
                </c:pt>
                <c:pt idx="39">
                  <c:v>13731.513238609668</c:v>
                </c:pt>
                <c:pt idx="40">
                  <c:v>13654.3998021598</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21883.674468800305</c:v>
                </c:pt>
                <c:pt idx="10">
                  <c:v>21563.738615577604</c:v>
                </c:pt>
                <c:pt idx="11">
                  <c:v>21305.408392673955</c:v>
                </c:pt>
                <c:pt idx="12">
                  <c:v>20800.8769852933</c:v>
                </c:pt>
                <c:pt idx="13">
                  <c:v>20333.433694677184</c:v>
                </c:pt>
                <c:pt idx="14">
                  <c:v>19897.337280104439</c:v>
                </c:pt>
                <c:pt idx="15">
                  <c:v>19488.837417726103</c:v>
                </c:pt>
                <c:pt idx="16">
                  <c:v>19101.835223924878</c:v>
                </c:pt>
                <c:pt idx="17">
                  <c:v>18734.379438502732</c:v>
                </c:pt>
                <c:pt idx="18">
                  <c:v>18384.788760600673</c:v>
                </c:pt>
                <c:pt idx="19">
                  <c:v>18052.345329629119</c:v>
                </c:pt>
                <c:pt idx="20">
                  <c:v>17735.901939855787</c:v>
                </c:pt>
                <c:pt idx="21">
                  <c:v>17339.155136343794</c:v>
                </c:pt>
                <c:pt idx="22">
                  <c:v>16951.517258753294</c:v>
                </c:pt>
                <c:pt idx="23">
                  <c:v>16587.195378786964</c:v>
                </c:pt>
                <c:pt idx="24">
                  <c:v>16243.018168522709</c:v>
                </c:pt>
                <c:pt idx="25">
                  <c:v>15918.021546383821</c:v>
                </c:pt>
                <c:pt idx="26">
                  <c:v>15611.098713297099</c:v>
                </c:pt>
                <c:pt idx="27">
                  <c:v>15321.646451628658</c:v>
                </c:pt>
                <c:pt idx="28">
                  <c:v>15048.563520187199</c:v>
                </c:pt>
                <c:pt idx="29">
                  <c:v>14790.692179848396</c:v>
                </c:pt>
                <c:pt idx="30">
                  <c:v>14547.175597072972</c:v>
                </c:pt>
                <c:pt idx="31">
                  <c:v>14317.291182855168</c:v>
                </c:pt>
                <c:pt idx="32">
                  <c:v>14100.287772645233</c:v>
                </c:pt>
                <c:pt idx="33">
                  <c:v>13896.236833183484</c:v>
                </c:pt>
                <c:pt idx="34">
                  <c:v>13711.07678710383</c:v>
                </c:pt>
                <c:pt idx="35">
                  <c:v>13543.378756240905</c:v>
                </c:pt>
                <c:pt idx="36">
                  <c:v>13388.84599286642</c:v>
                </c:pt>
                <c:pt idx="37">
                  <c:v>13253.423227807587</c:v>
                </c:pt>
                <c:pt idx="38">
                  <c:v>13134.704481152279</c:v>
                </c:pt>
                <c:pt idx="39">
                  <c:v>13031.949462686425</c:v>
                </c:pt>
                <c:pt idx="40">
                  <c:v>12948.665152590873</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21922.977742327948</c:v>
                </c:pt>
                <c:pt idx="10">
                  <c:v>21574.721254954246</c:v>
                </c:pt>
                <c:pt idx="11">
                  <c:v>21278.786622369775</c:v>
                </c:pt>
                <c:pt idx="12">
                  <c:v>20951.324571551573</c:v>
                </c:pt>
                <c:pt idx="13">
                  <c:v>20618.417981205996</c:v>
                </c:pt>
                <c:pt idx="14">
                  <c:v>20297.766738425384</c:v>
                </c:pt>
                <c:pt idx="15">
                  <c:v>19988.994618429868</c:v>
                </c:pt>
                <c:pt idx="16">
                  <c:v>19690.409935401291</c:v>
                </c:pt>
                <c:pt idx="17">
                  <c:v>19389.668939683015</c:v>
                </c:pt>
                <c:pt idx="18">
                  <c:v>19033.826109157148</c:v>
                </c:pt>
                <c:pt idx="19">
                  <c:v>18695.007340843058</c:v>
                </c:pt>
                <c:pt idx="20">
                  <c:v>18371.83847722783</c:v>
                </c:pt>
                <c:pt idx="21">
                  <c:v>18062.816704020526</c:v>
                </c:pt>
                <c:pt idx="22">
                  <c:v>17765.333505959825</c:v>
                </c:pt>
                <c:pt idx="23">
                  <c:v>17478.775100758205</c:v>
                </c:pt>
                <c:pt idx="24">
                  <c:v>17202.754454467467</c:v>
                </c:pt>
                <c:pt idx="25">
                  <c:v>16936.760529233987</c:v>
                </c:pt>
                <c:pt idx="26">
                  <c:v>16679.771533673367</c:v>
                </c:pt>
                <c:pt idx="27">
                  <c:v>16439.178329556464</c:v>
                </c:pt>
                <c:pt idx="28">
                  <c:v>16210.013633261517</c:v>
                </c:pt>
                <c:pt idx="29">
                  <c:v>15992.332200601719</c:v>
                </c:pt>
                <c:pt idx="30">
                  <c:v>15787.084104020691</c:v>
                </c:pt>
                <c:pt idx="31">
                  <c:v>15595.000149615455</c:v>
                </c:pt>
                <c:pt idx="32">
                  <c:v>15412.657894461365</c:v>
                </c:pt>
                <c:pt idx="33">
                  <c:v>15238.438648672582</c:v>
                </c:pt>
                <c:pt idx="34">
                  <c:v>15075.366816805465</c:v>
                </c:pt>
                <c:pt idx="35">
                  <c:v>14922.463209790376</c:v>
                </c:pt>
                <c:pt idx="36">
                  <c:v>14774.938347315692</c:v>
                </c:pt>
                <c:pt idx="37">
                  <c:v>14641.516925150123</c:v>
                </c:pt>
                <c:pt idx="38">
                  <c:v>14525.702899310603</c:v>
                </c:pt>
                <c:pt idx="39">
                  <c:v>14426.898795073037</c:v>
                </c:pt>
                <c:pt idx="40">
                  <c:v>14350.131066044723</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22032.153978522052</c:v>
                </c:pt>
                <c:pt idx="10">
                  <c:v>21807.287974812836</c:v>
                </c:pt>
                <c:pt idx="11">
                  <c:v>21703.932642300439</c:v>
                </c:pt>
                <c:pt idx="12">
                  <c:v>21345.348685522651</c:v>
                </c:pt>
                <c:pt idx="13">
                  <c:v>20879.224698617902</c:v>
                </c:pt>
                <c:pt idx="14">
                  <c:v>20444.650914080779</c:v>
                </c:pt>
                <c:pt idx="15">
                  <c:v>20038.084776715252</c:v>
                </c:pt>
                <c:pt idx="16">
                  <c:v>19653.724178418048</c:v>
                </c:pt>
                <c:pt idx="17">
                  <c:v>19289.302404725826</c:v>
                </c:pt>
                <c:pt idx="18">
                  <c:v>18943.09486445726</c:v>
                </c:pt>
                <c:pt idx="19">
                  <c:v>18614.810261258259</c:v>
                </c:pt>
                <c:pt idx="20">
                  <c:v>18303.362935770878</c:v>
                </c:pt>
                <c:pt idx="21">
                  <c:v>17911.947998602147</c:v>
                </c:pt>
                <c:pt idx="22">
                  <c:v>17530.03312094805</c:v>
                </c:pt>
                <c:pt idx="23">
                  <c:v>17171.718143445811</c:v>
                </c:pt>
                <c:pt idx="24">
                  <c:v>16833.859158292238</c:v>
                </c:pt>
                <c:pt idx="25">
                  <c:v>16515.455345425504</c:v>
                </c:pt>
                <c:pt idx="26">
                  <c:v>16215.207966468392</c:v>
                </c:pt>
                <c:pt idx="27">
                  <c:v>15932.784915339427</c:v>
                </c:pt>
                <c:pt idx="28">
                  <c:v>15667.07245028595</c:v>
                </c:pt>
                <c:pt idx="29">
                  <c:v>15416.69234173838</c:v>
                </c:pt>
                <c:pt idx="30">
                  <c:v>15180.705487224215</c:v>
                </c:pt>
                <c:pt idx="31">
                  <c:v>14958.36287523094</c:v>
                </c:pt>
                <c:pt idx="32">
                  <c:v>14748.985621744452</c:v>
                </c:pt>
                <c:pt idx="33">
                  <c:v>14552.418904227252</c:v>
                </c:pt>
                <c:pt idx="34">
                  <c:v>14374.633846845614</c:v>
                </c:pt>
                <c:pt idx="35">
                  <c:v>14214.213257025662</c:v>
                </c:pt>
                <c:pt idx="36">
                  <c:v>14066.993101439461</c:v>
                </c:pt>
                <c:pt idx="37">
                  <c:v>13938.95083571867</c:v>
                </c:pt>
                <c:pt idx="38">
                  <c:v>13827.430838367318</c:v>
                </c:pt>
                <c:pt idx="39">
                  <c:v>13731.513238609668</c:v>
                </c:pt>
                <c:pt idx="40">
                  <c:v>13654.3998021598</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21883.674468800305</c:v>
                </c:pt>
                <c:pt idx="10">
                  <c:v>21563.738615577604</c:v>
                </c:pt>
                <c:pt idx="11">
                  <c:v>21305.408392673955</c:v>
                </c:pt>
                <c:pt idx="12">
                  <c:v>20800.8769852933</c:v>
                </c:pt>
                <c:pt idx="13">
                  <c:v>20333.433694677184</c:v>
                </c:pt>
                <c:pt idx="14">
                  <c:v>19897.337280104439</c:v>
                </c:pt>
                <c:pt idx="15">
                  <c:v>19488.837417726103</c:v>
                </c:pt>
                <c:pt idx="16">
                  <c:v>19101.835223924878</c:v>
                </c:pt>
                <c:pt idx="17">
                  <c:v>18734.379438502732</c:v>
                </c:pt>
                <c:pt idx="18">
                  <c:v>18384.788760600673</c:v>
                </c:pt>
                <c:pt idx="19">
                  <c:v>18052.345329629119</c:v>
                </c:pt>
                <c:pt idx="20">
                  <c:v>17735.901939855787</c:v>
                </c:pt>
                <c:pt idx="21">
                  <c:v>17339.155136343794</c:v>
                </c:pt>
                <c:pt idx="22">
                  <c:v>16951.517258753294</c:v>
                </c:pt>
                <c:pt idx="23">
                  <c:v>16587.195378786964</c:v>
                </c:pt>
                <c:pt idx="24">
                  <c:v>16243.018168522709</c:v>
                </c:pt>
                <c:pt idx="25">
                  <c:v>15918.021546383821</c:v>
                </c:pt>
                <c:pt idx="26">
                  <c:v>15611.098713297099</c:v>
                </c:pt>
                <c:pt idx="27">
                  <c:v>15321.646451628658</c:v>
                </c:pt>
                <c:pt idx="28">
                  <c:v>15048.563520187199</c:v>
                </c:pt>
                <c:pt idx="29">
                  <c:v>14790.692179848396</c:v>
                </c:pt>
                <c:pt idx="30">
                  <c:v>14547.175597072972</c:v>
                </c:pt>
                <c:pt idx="31">
                  <c:v>14317.291182855168</c:v>
                </c:pt>
                <c:pt idx="32">
                  <c:v>14100.287772645233</c:v>
                </c:pt>
                <c:pt idx="33">
                  <c:v>13896.236833183484</c:v>
                </c:pt>
                <c:pt idx="34">
                  <c:v>13711.07678710383</c:v>
                </c:pt>
                <c:pt idx="35">
                  <c:v>13543.378756240905</c:v>
                </c:pt>
                <c:pt idx="36">
                  <c:v>13388.84599286642</c:v>
                </c:pt>
                <c:pt idx="37">
                  <c:v>13253.423227807587</c:v>
                </c:pt>
                <c:pt idx="38">
                  <c:v>13134.704481152279</c:v>
                </c:pt>
                <c:pt idx="39">
                  <c:v>13031.949462686425</c:v>
                </c:pt>
                <c:pt idx="40">
                  <c:v>12948.665152590873</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52.983633388733949</c:v>
                </c:pt>
                <c:pt idx="10" formatCode="_(* #,##0_);_(* \(#,##0\);_(* &quot;-&quot;_);_(@_)">
                  <c:v>49.36223191195095</c:v>
                </c:pt>
                <c:pt idx="11" formatCode="_(* #,##0_);_(* \(#,##0\);_(* &quot;-&quot;_);_(@_)">
                  <c:v>50.370817336839977</c:v>
                </c:pt>
                <c:pt idx="12" formatCode="_(* #,##0_);_(* \(#,##0\);_(* &quot;-&quot;_);_(@_)">
                  <c:v>50.359792847133122</c:v>
                </c:pt>
                <c:pt idx="13" formatCode="_(* #,##0_);_(* \(#,##0\);_(* &quot;-&quot;_);_(@_)">
                  <c:v>48.11870949054191</c:v>
                </c:pt>
                <c:pt idx="14" formatCode="_(* #,##0_);_(* \(#,##0\);_(* &quot;-&quot;_);_(@_)">
                  <c:v>45.803292263739976</c:v>
                </c:pt>
                <c:pt idx="15" formatCode="_(* #,##0_);_(* \(#,##0\);_(* &quot;-&quot;_);_(@_)">
                  <c:v>43.222529411836618</c:v>
                </c:pt>
                <c:pt idx="16" formatCode="_(* #,##0_);_(* \(#,##0\);_(* &quot;-&quot;_);_(@_)">
                  <c:v>43.560861039927495</c:v>
                </c:pt>
                <c:pt idx="17" formatCode="_(* #,##0_);_(* \(#,##0\);_(* &quot;-&quot;_);_(@_)">
                  <c:v>42.063620539397434</c:v>
                </c:pt>
                <c:pt idx="18" formatCode="_(* #,##0_);_(* \(#,##0\);_(* &quot;-&quot;_);_(@_)">
                  <c:v>40.122432814653358</c:v>
                </c:pt>
                <c:pt idx="19" formatCode="_(* #,##0_);_(* \(#,##0\);_(* &quot;-&quot;_);_(@_)">
                  <c:v>38.613737321660622</c:v>
                </c:pt>
                <c:pt idx="20" formatCode="_(* #,##0_);_(* \(#,##0\);_(* &quot;-&quot;_);_(@_)">
                  <c:v>37.435672225562826</c:v>
                </c:pt>
                <c:pt idx="21" formatCode="_(* #,##0_);_(* \(#,##0\);_(* &quot;-&quot;_);_(@_)">
                  <c:v>36.521081260820417</c:v>
                </c:pt>
                <c:pt idx="22" formatCode="_(* #,##0_);_(* \(#,##0\);_(* &quot;-&quot;_);_(@_)">
                  <c:v>35.566110296462604</c:v>
                </c:pt>
                <c:pt idx="23" formatCode="_(* #,##0_);_(* \(#,##0\);_(* &quot;-&quot;_);_(@_)">
                  <c:v>34.571652827944376</c:v>
                </c:pt>
                <c:pt idx="24" formatCode="_(* #,##0_);_(* \(#,##0\);_(* &quot;-&quot;_);_(@_)">
                  <c:v>33.577293218877912</c:v>
                </c:pt>
                <c:pt idx="25" formatCode="_(* #,##0_);_(* \(#,##0\);_(* &quot;-&quot;_);_(@_)">
                  <c:v>32.628056308087316</c:v>
                </c:pt>
                <c:pt idx="26" formatCode="_(* #,##0_);_(* \(#,##0\);_(* &quot;-&quot;_);_(@_)">
                  <c:v>31.504144910991077</c:v>
                </c:pt>
                <c:pt idx="27" formatCode="_(* #,##0_);_(* \(#,##0\);_(* &quot;-&quot;_);_(@_)">
                  <c:v>30.497122733832452</c:v>
                </c:pt>
                <c:pt idx="28" formatCode="_(* #,##0_);_(* \(#,##0\);_(* &quot;-&quot;_);_(@_)">
                  <c:v>29.29685510761394</c:v>
                </c:pt>
                <c:pt idx="29" formatCode="_(* #,##0_);_(* \(#,##0\);_(* &quot;-&quot;_);_(@_)">
                  <c:v>27.72335989895879</c:v>
                </c:pt>
                <c:pt idx="30" formatCode="_(* #,##0_);_(* \(#,##0\);_(* &quot;-&quot;_);_(@_)">
                  <c:v>25.858520356594973</c:v>
                </c:pt>
                <c:pt idx="31" formatCode="_(* #,##0_);_(* \(#,##0\);_(* &quot;-&quot;_);_(@_)">
                  <c:v>24.072917568159234</c:v>
                </c:pt>
                <c:pt idx="32" formatCode="_(* #,##0_);_(* \(#,##0\);_(* &quot;-&quot;_);_(@_)">
                  <c:v>22.453239900567326</c:v>
                </c:pt>
                <c:pt idx="33" formatCode="_(* #,##0_);_(* \(#,##0\);_(* &quot;-&quot;_);_(@_)">
                  <c:v>20.130442654288622</c:v>
                </c:pt>
                <c:pt idx="34" formatCode="_(* #,##0_);_(* \(#,##0\);_(* &quot;-&quot;_);_(@_)">
                  <c:v>17.937118955715363</c:v>
                </c:pt>
                <c:pt idx="35" formatCode="_(* #,##0_);_(* \(#,##0\);_(* &quot;-&quot;_);_(@_)">
                  <c:v>16.782742966516778</c:v>
                </c:pt>
                <c:pt idx="36" formatCode="_(* #,##0_);_(* \(#,##0\);_(* &quot;-&quot;_);_(@_)">
                  <c:v>13.70088482714506</c:v>
                </c:pt>
                <c:pt idx="37" formatCode="_(* #,##0_);_(* \(#,##0\);_(* &quot;-&quot;_);_(@_)">
                  <c:v>10.954052763386235</c:v>
                </c:pt>
                <c:pt idx="38" formatCode="_(* #,##0_);_(* \(#,##0\);_(* &quot;-&quot;_);_(@_)">
                  <c:v>8.1084358304824757</c:v>
                </c:pt>
                <c:pt idx="39" formatCode="_(* #,##0_);_(* \(#,##0\);_(* &quot;-&quot;_);_(@_)">
                  <c:v>3.8430600747493693</c:v>
                </c:pt>
                <c:pt idx="40" formatCode="_(* #,##0_);_(* \(#,##0\);_(* &quot;-&quot;_);_(@_)">
                  <c:v>0.64876937595797812</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52.983633388733949</c:v>
                </c:pt>
                <c:pt idx="10" formatCode="_(* #,##0_);_(* \(#,##0\);_(* &quot;-&quot;_);_(@_)">
                  <c:v>49.36223191195095</c:v>
                </c:pt>
                <c:pt idx="11" formatCode="_(* #,##0_);_(* \(#,##0\);_(* &quot;-&quot;_);_(@_)">
                  <c:v>50.370817336839977</c:v>
                </c:pt>
                <c:pt idx="12" formatCode="_(* #,##0_);_(* \(#,##0\);_(* &quot;-&quot;_);_(@_)">
                  <c:v>50.359792847133122</c:v>
                </c:pt>
                <c:pt idx="13" formatCode="_(* #,##0_);_(* \(#,##0\);_(* &quot;-&quot;_);_(@_)">
                  <c:v>48.11870949054191</c:v>
                </c:pt>
                <c:pt idx="14" formatCode="_(* #,##0_);_(* \(#,##0\);_(* &quot;-&quot;_);_(@_)">
                  <c:v>45.803292263739976</c:v>
                </c:pt>
                <c:pt idx="15" formatCode="_(* #,##0_);_(* \(#,##0\);_(* &quot;-&quot;_);_(@_)">
                  <c:v>43.222529411836618</c:v>
                </c:pt>
                <c:pt idx="16" formatCode="_(* #,##0_);_(* \(#,##0\);_(* &quot;-&quot;_);_(@_)">
                  <c:v>43.560861039927495</c:v>
                </c:pt>
                <c:pt idx="17" formatCode="_(* #,##0_);_(* \(#,##0\);_(* &quot;-&quot;_);_(@_)">
                  <c:v>42.063620539397434</c:v>
                </c:pt>
                <c:pt idx="18" formatCode="_(* #,##0_);_(* \(#,##0\);_(* &quot;-&quot;_);_(@_)">
                  <c:v>40.122432814653358</c:v>
                </c:pt>
                <c:pt idx="19" formatCode="_(* #,##0_);_(* \(#,##0\);_(* &quot;-&quot;_);_(@_)">
                  <c:v>38.613737321660622</c:v>
                </c:pt>
                <c:pt idx="20" formatCode="_(* #,##0_);_(* \(#,##0\);_(* &quot;-&quot;_);_(@_)">
                  <c:v>37.435672225562826</c:v>
                </c:pt>
                <c:pt idx="21" formatCode="_(* #,##0_);_(* \(#,##0\);_(* &quot;-&quot;_);_(@_)">
                  <c:v>36.521081260820417</c:v>
                </c:pt>
                <c:pt idx="22" formatCode="_(* #,##0_);_(* \(#,##0\);_(* &quot;-&quot;_);_(@_)">
                  <c:v>35.566110296462604</c:v>
                </c:pt>
                <c:pt idx="23" formatCode="_(* #,##0_);_(* \(#,##0\);_(* &quot;-&quot;_);_(@_)">
                  <c:v>34.571652827944376</c:v>
                </c:pt>
                <c:pt idx="24" formatCode="_(* #,##0_);_(* \(#,##0\);_(* &quot;-&quot;_);_(@_)">
                  <c:v>33.577293218877912</c:v>
                </c:pt>
                <c:pt idx="25" formatCode="_(* #,##0_);_(* \(#,##0\);_(* &quot;-&quot;_);_(@_)">
                  <c:v>32.628056308087316</c:v>
                </c:pt>
                <c:pt idx="26" formatCode="_(* #,##0_);_(* \(#,##0\);_(* &quot;-&quot;_);_(@_)">
                  <c:v>31.504144910991077</c:v>
                </c:pt>
                <c:pt idx="27" formatCode="_(* #,##0_);_(* \(#,##0\);_(* &quot;-&quot;_);_(@_)">
                  <c:v>30.497122733832452</c:v>
                </c:pt>
                <c:pt idx="28" formatCode="_(* #,##0_);_(* \(#,##0\);_(* &quot;-&quot;_);_(@_)">
                  <c:v>29.29685510761394</c:v>
                </c:pt>
                <c:pt idx="29" formatCode="_(* #,##0_);_(* \(#,##0\);_(* &quot;-&quot;_);_(@_)">
                  <c:v>27.72335989895879</c:v>
                </c:pt>
                <c:pt idx="30" formatCode="_(* #,##0_);_(* \(#,##0\);_(* &quot;-&quot;_);_(@_)">
                  <c:v>25.858520356594973</c:v>
                </c:pt>
                <c:pt idx="31" formatCode="_(* #,##0_);_(* \(#,##0\);_(* &quot;-&quot;_);_(@_)">
                  <c:v>24.072917568159234</c:v>
                </c:pt>
                <c:pt idx="32" formatCode="_(* #,##0_);_(* \(#,##0\);_(* &quot;-&quot;_);_(@_)">
                  <c:v>22.453239900567326</c:v>
                </c:pt>
                <c:pt idx="33" formatCode="_(* #,##0_);_(* \(#,##0\);_(* &quot;-&quot;_);_(@_)">
                  <c:v>20.130442654288622</c:v>
                </c:pt>
                <c:pt idx="34" formatCode="_(* #,##0_);_(* \(#,##0\);_(* &quot;-&quot;_);_(@_)">
                  <c:v>17.937118955715363</c:v>
                </c:pt>
                <c:pt idx="35" formatCode="_(* #,##0_);_(* \(#,##0\);_(* &quot;-&quot;_);_(@_)">
                  <c:v>16.782742966516778</c:v>
                </c:pt>
                <c:pt idx="36" formatCode="_(* #,##0_);_(* \(#,##0\);_(* &quot;-&quot;_);_(@_)">
                  <c:v>13.70088482714506</c:v>
                </c:pt>
                <c:pt idx="37" formatCode="_(* #,##0_);_(* \(#,##0\);_(* &quot;-&quot;_);_(@_)">
                  <c:v>10.954052763386235</c:v>
                </c:pt>
                <c:pt idx="38" formatCode="_(* #,##0_);_(* \(#,##0\);_(* &quot;-&quot;_);_(@_)">
                  <c:v>8.1084358304824757</c:v>
                </c:pt>
                <c:pt idx="39" formatCode="_(* #,##0_);_(* \(#,##0\);_(* &quot;-&quot;_);_(@_)">
                  <c:v>3.8430600747493693</c:v>
                </c:pt>
                <c:pt idx="40" formatCode="_(* #,##0_);_(* \(#,##0\);_(* &quot;-&quot;_);_(@_)">
                  <c:v>0.64876937595797812</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52.983633388733949</c:v>
                </c:pt>
                <c:pt idx="10" formatCode="_(* #,##0_);_(* \(#,##0\);_(* &quot;-&quot;_);_(@_)">
                  <c:v>49.36223191195095</c:v>
                </c:pt>
                <c:pt idx="11" formatCode="_(* #,##0_);_(* \(#,##0\);_(* &quot;-&quot;_);_(@_)">
                  <c:v>50.370817336839977</c:v>
                </c:pt>
                <c:pt idx="12" formatCode="_(* #,##0_);_(* \(#,##0\);_(* &quot;-&quot;_);_(@_)">
                  <c:v>50.359792847133122</c:v>
                </c:pt>
                <c:pt idx="13" formatCode="_(* #,##0_);_(* \(#,##0\);_(* &quot;-&quot;_);_(@_)">
                  <c:v>48.11870949054191</c:v>
                </c:pt>
                <c:pt idx="14" formatCode="_(* #,##0_);_(* \(#,##0\);_(* &quot;-&quot;_);_(@_)">
                  <c:v>45.803292263739976</c:v>
                </c:pt>
                <c:pt idx="15" formatCode="_(* #,##0_);_(* \(#,##0\);_(* &quot;-&quot;_);_(@_)">
                  <c:v>43.222529411836618</c:v>
                </c:pt>
                <c:pt idx="16" formatCode="_(* #,##0_);_(* \(#,##0\);_(* &quot;-&quot;_);_(@_)">
                  <c:v>43.560861039927495</c:v>
                </c:pt>
                <c:pt idx="17" formatCode="_(* #,##0_);_(* \(#,##0\);_(* &quot;-&quot;_);_(@_)">
                  <c:v>42.063620539397434</c:v>
                </c:pt>
                <c:pt idx="18" formatCode="_(* #,##0_);_(* \(#,##0\);_(* &quot;-&quot;_);_(@_)">
                  <c:v>40.122432814653358</c:v>
                </c:pt>
                <c:pt idx="19" formatCode="_(* #,##0_);_(* \(#,##0\);_(* &quot;-&quot;_);_(@_)">
                  <c:v>38.613737321660622</c:v>
                </c:pt>
                <c:pt idx="20" formatCode="_(* #,##0_);_(* \(#,##0\);_(* &quot;-&quot;_);_(@_)">
                  <c:v>37.435672225562826</c:v>
                </c:pt>
                <c:pt idx="21" formatCode="_(* #,##0_);_(* \(#,##0\);_(* &quot;-&quot;_);_(@_)">
                  <c:v>36.521081260820417</c:v>
                </c:pt>
                <c:pt idx="22" formatCode="_(* #,##0_);_(* \(#,##0\);_(* &quot;-&quot;_);_(@_)">
                  <c:v>35.566110296462604</c:v>
                </c:pt>
                <c:pt idx="23" formatCode="_(* #,##0_);_(* \(#,##0\);_(* &quot;-&quot;_);_(@_)">
                  <c:v>34.571652827944376</c:v>
                </c:pt>
                <c:pt idx="24" formatCode="_(* #,##0_);_(* \(#,##0\);_(* &quot;-&quot;_);_(@_)">
                  <c:v>33.577293218877912</c:v>
                </c:pt>
                <c:pt idx="25" formatCode="_(* #,##0_);_(* \(#,##0\);_(* &quot;-&quot;_);_(@_)">
                  <c:v>32.628056308087316</c:v>
                </c:pt>
                <c:pt idx="26" formatCode="_(* #,##0_);_(* \(#,##0\);_(* &quot;-&quot;_);_(@_)">
                  <c:v>31.504144910991077</c:v>
                </c:pt>
                <c:pt idx="27" formatCode="_(* #,##0_);_(* \(#,##0\);_(* &quot;-&quot;_);_(@_)">
                  <c:v>30.497122733832452</c:v>
                </c:pt>
                <c:pt idx="28" formatCode="_(* #,##0_);_(* \(#,##0\);_(* &quot;-&quot;_);_(@_)">
                  <c:v>29.29685510761394</c:v>
                </c:pt>
                <c:pt idx="29" formatCode="_(* #,##0_);_(* \(#,##0\);_(* &quot;-&quot;_);_(@_)">
                  <c:v>27.72335989895879</c:v>
                </c:pt>
                <c:pt idx="30" formatCode="_(* #,##0_);_(* \(#,##0\);_(* &quot;-&quot;_);_(@_)">
                  <c:v>25.858520356594973</c:v>
                </c:pt>
                <c:pt idx="31" formatCode="_(* #,##0_);_(* \(#,##0\);_(* &quot;-&quot;_);_(@_)">
                  <c:v>24.072917568159234</c:v>
                </c:pt>
                <c:pt idx="32" formatCode="_(* #,##0_);_(* \(#,##0\);_(* &quot;-&quot;_);_(@_)">
                  <c:v>22.453239900567326</c:v>
                </c:pt>
                <c:pt idx="33" formatCode="_(* #,##0_);_(* \(#,##0\);_(* &quot;-&quot;_);_(@_)">
                  <c:v>20.130442654288622</c:v>
                </c:pt>
                <c:pt idx="34" formatCode="_(* #,##0_);_(* \(#,##0\);_(* &quot;-&quot;_);_(@_)">
                  <c:v>17.937118955715363</c:v>
                </c:pt>
                <c:pt idx="35" formatCode="_(* #,##0_);_(* \(#,##0\);_(* &quot;-&quot;_);_(@_)">
                  <c:v>16.782742966516778</c:v>
                </c:pt>
                <c:pt idx="36" formatCode="_(* #,##0_);_(* \(#,##0\);_(* &quot;-&quot;_);_(@_)">
                  <c:v>13.70088482714506</c:v>
                </c:pt>
                <c:pt idx="37" formatCode="_(* #,##0_);_(* \(#,##0\);_(* &quot;-&quot;_);_(@_)">
                  <c:v>10.954052763386235</c:v>
                </c:pt>
                <c:pt idx="38" formatCode="_(* #,##0_);_(* \(#,##0\);_(* &quot;-&quot;_);_(@_)">
                  <c:v>8.1084358304824757</c:v>
                </c:pt>
                <c:pt idx="39" formatCode="_(* #,##0_);_(* \(#,##0\);_(* &quot;-&quot;_);_(@_)">
                  <c:v>3.8430600747493693</c:v>
                </c:pt>
                <c:pt idx="40" formatCode="_(* #,##0_);_(* \(#,##0\);_(* &quot;-&quot;_);_(@_)">
                  <c:v>0.64876937595797812</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52.983633388733949</c:v>
                </c:pt>
                <c:pt idx="10" formatCode="_(* #,##0_);_(* \(#,##0\);_(* &quot;-&quot;_);_(@_)">
                  <c:v>49.36223191195095</c:v>
                </c:pt>
                <c:pt idx="11" formatCode="_(* #,##0_);_(* \(#,##0\);_(* &quot;-&quot;_);_(@_)">
                  <c:v>50.370817336839977</c:v>
                </c:pt>
                <c:pt idx="12" formatCode="_(* #,##0_);_(* \(#,##0\);_(* &quot;-&quot;_);_(@_)">
                  <c:v>50.359792847133122</c:v>
                </c:pt>
                <c:pt idx="13" formatCode="_(* #,##0_);_(* \(#,##0\);_(* &quot;-&quot;_);_(@_)">
                  <c:v>48.11870949054191</c:v>
                </c:pt>
                <c:pt idx="14" formatCode="_(* #,##0_);_(* \(#,##0\);_(* &quot;-&quot;_);_(@_)">
                  <c:v>45.803292263739976</c:v>
                </c:pt>
                <c:pt idx="15" formatCode="_(* #,##0_);_(* \(#,##0\);_(* &quot;-&quot;_);_(@_)">
                  <c:v>43.222529411836618</c:v>
                </c:pt>
                <c:pt idx="16" formatCode="_(* #,##0_);_(* \(#,##0\);_(* &quot;-&quot;_);_(@_)">
                  <c:v>43.560861039927495</c:v>
                </c:pt>
                <c:pt idx="17" formatCode="_(* #,##0_);_(* \(#,##0\);_(* &quot;-&quot;_);_(@_)">
                  <c:v>42.063620539397434</c:v>
                </c:pt>
                <c:pt idx="18" formatCode="_(* #,##0_);_(* \(#,##0\);_(* &quot;-&quot;_);_(@_)">
                  <c:v>40.122432814653358</c:v>
                </c:pt>
                <c:pt idx="19" formatCode="_(* #,##0_);_(* \(#,##0\);_(* &quot;-&quot;_);_(@_)">
                  <c:v>38.613737321660622</c:v>
                </c:pt>
                <c:pt idx="20" formatCode="_(* #,##0_);_(* \(#,##0\);_(* &quot;-&quot;_);_(@_)">
                  <c:v>37.435672225562826</c:v>
                </c:pt>
                <c:pt idx="21" formatCode="_(* #,##0_);_(* \(#,##0\);_(* &quot;-&quot;_);_(@_)">
                  <c:v>36.521081260820417</c:v>
                </c:pt>
                <c:pt idx="22" formatCode="_(* #,##0_);_(* \(#,##0\);_(* &quot;-&quot;_);_(@_)">
                  <c:v>35.566110296462604</c:v>
                </c:pt>
                <c:pt idx="23" formatCode="_(* #,##0_);_(* \(#,##0\);_(* &quot;-&quot;_);_(@_)">
                  <c:v>34.571652827944376</c:v>
                </c:pt>
                <c:pt idx="24" formatCode="_(* #,##0_);_(* \(#,##0\);_(* &quot;-&quot;_);_(@_)">
                  <c:v>33.577293218877912</c:v>
                </c:pt>
                <c:pt idx="25" formatCode="_(* #,##0_);_(* \(#,##0\);_(* &quot;-&quot;_);_(@_)">
                  <c:v>32.628056308087316</c:v>
                </c:pt>
                <c:pt idx="26" formatCode="_(* #,##0_);_(* \(#,##0\);_(* &quot;-&quot;_);_(@_)">
                  <c:v>31.504144910991077</c:v>
                </c:pt>
                <c:pt idx="27" formatCode="_(* #,##0_);_(* \(#,##0\);_(* &quot;-&quot;_);_(@_)">
                  <c:v>30.497122733832452</c:v>
                </c:pt>
                <c:pt idx="28" formatCode="_(* #,##0_);_(* \(#,##0\);_(* &quot;-&quot;_);_(@_)">
                  <c:v>29.29685510761394</c:v>
                </c:pt>
                <c:pt idx="29" formatCode="_(* #,##0_);_(* \(#,##0\);_(* &quot;-&quot;_);_(@_)">
                  <c:v>27.72335989895879</c:v>
                </c:pt>
                <c:pt idx="30" formatCode="_(* #,##0_);_(* \(#,##0\);_(* &quot;-&quot;_);_(@_)">
                  <c:v>25.858520356594973</c:v>
                </c:pt>
                <c:pt idx="31" formatCode="_(* #,##0_);_(* \(#,##0\);_(* &quot;-&quot;_);_(@_)">
                  <c:v>24.072917568159234</c:v>
                </c:pt>
                <c:pt idx="32" formatCode="_(* #,##0_);_(* \(#,##0\);_(* &quot;-&quot;_);_(@_)">
                  <c:v>22.453239900567326</c:v>
                </c:pt>
                <c:pt idx="33" formatCode="_(* #,##0_);_(* \(#,##0\);_(* &quot;-&quot;_);_(@_)">
                  <c:v>20.130442654288622</c:v>
                </c:pt>
                <c:pt idx="34" formatCode="_(* #,##0_);_(* \(#,##0\);_(* &quot;-&quot;_);_(@_)">
                  <c:v>17.937118955715363</c:v>
                </c:pt>
                <c:pt idx="35" formatCode="_(* #,##0_);_(* \(#,##0\);_(* &quot;-&quot;_);_(@_)">
                  <c:v>16.782742966516778</c:v>
                </c:pt>
                <c:pt idx="36" formatCode="_(* #,##0_);_(* \(#,##0\);_(* &quot;-&quot;_);_(@_)">
                  <c:v>13.70088482714506</c:v>
                </c:pt>
                <c:pt idx="37" formatCode="_(* #,##0_);_(* \(#,##0\);_(* &quot;-&quot;_);_(@_)">
                  <c:v>10.954052763386235</c:v>
                </c:pt>
                <c:pt idx="38" formatCode="_(* #,##0_);_(* \(#,##0\);_(* &quot;-&quot;_);_(@_)">
                  <c:v>8.1084358304824757</c:v>
                </c:pt>
                <c:pt idx="39" formatCode="_(* #,##0_);_(* \(#,##0\);_(* &quot;-&quot;_);_(@_)">
                  <c:v>3.8430600747493693</c:v>
                </c:pt>
                <c:pt idx="40" formatCode="_(* #,##0_);_(* \(#,##0\);_(* &quot;-&quot;_);_(@_)">
                  <c:v>0.64876937595797812</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52.983633388733949</c:v>
                </c:pt>
                <c:pt idx="10" formatCode="_(* #,##0_);_(* \(#,##0\);_(* &quot;-&quot;_);_(@_)">
                  <c:v>49.36223191195095</c:v>
                </c:pt>
                <c:pt idx="11" formatCode="_(* #,##0_);_(* \(#,##0\);_(* &quot;-&quot;_);_(@_)">
                  <c:v>50.370817336839977</c:v>
                </c:pt>
                <c:pt idx="12" formatCode="_(* #,##0_);_(* \(#,##0\);_(* &quot;-&quot;_);_(@_)">
                  <c:v>50.359792847133122</c:v>
                </c:pt>
                <c:pt idx="13" formatCode="_(* #,##0_);_(* \(#,##0\);_(* &quot;-&quot;_);_(@_)">
                  <c:v>48.11870949054191</c:v>
                </c:pt>
                <c:pt idx="14" formatCode="_(* #,##0_);_(* \(#,##0\);_(* &quot;-&quot;_);_(@_)">
                  <c:v>45.803292263739976</c:v>
                </c:pt>
                <c:pt idx="15" formatCode="_(* #,##0_);_(* \(#,##0\);_(* &quot;-&quot;_);_(@_)">
                  <c:v>43.222529411836618</c:v>
                </c:pt>
                <c:pt idx="16" formatCode="_(* #,##0_);_(* \(#,##0\);_(* &quot;-&quot;_);_(@_)">
                  <c:v>43.560861039927495</c:v>
                </c:pt>
                <c:pt idx="17" formatCode="_(* #,##0_);_(* \(#,##0\);_(* &quot;-&quot;_);_(@_)">
                  <c:v>42.063620539397434</c:v>
                </c:pt>
                <c:pt idx="18" formatCode="_(* #,##0_);_(* \(#,##0\);_(* &quot;-&quot;_);_(@_)">
                  <c:v>40.122432814653358</c:v>
                </c:pt>
                <c:pt idx="19" formatCode="_(* #,##0_);_(* \(#,##0\);_(* &quot;-&quot;_);_(@_)">
                  <c:v>38.613737321660622</c:v>
                </c:pt>
                <c:pt idx="20" formatCode="_(* #,##0_);_(* \(#,##0\);_(* &quot;-&quot;_);_(@_)">
                  <c:v>37.435672225562826</c:v>
                </c:pt>
                <c:pt idx="21" formatCode="_(* #,##0_);_(* \(#,##0\);_(* &quot;-&quot;_);_(@_)">
                  <c:v>36.521081260820417</c:v>
                </c:pt>
                <c:pt idx="22" formatCode="_(* #,##0_);_(* \(#,##0\);_(* &quot;-&quot;_);_(@_)">
                  <c:v>35.566110296462604</c:v>
                </c:pt>
                <c:pt idx="23" formatCode="_(* #,##0_);_(* \(#,##0\);_(* &quot;-&quot;_);_(@_)">
                  <c:v>34.571652827944376</c:v>
                </c:pt>
                <c:pt idx="24" formatCode="_(* #,##0_);_(* \(#,##0\);_(* &quot;-&quot;_);_(@_)">
                  <c:v>33.577293218877912</c:v>
                </c:pt>
                <c:pt idx="25" formatCode="_(* #,##0_);_(* \(#,##0\);_(* &quot;-&quot;_);_(@_)">
                  <c:v>32.628056308087316</c:v>
                </c:pt>
                <c:pt idx="26" formatCode="_(* #,##0_);_(* \(#,##0\);_(* &quot;-&quot;_);_(@_)">
                  <c:v>31.504144910991077</c:v>
                </c:pt>
                <c:pt idx="27" formatCode="_(* #,##0_);_(* \(#,##0\);_(* &quot;-&quot;_);_(@_)">
                  <c:v>30.497122733832452</c:v>
                </c:pt>
                <c:pt idx="28" formatCode="_(* #,##0_);_(* \(#,##0\);_(* &quot;-&quot;_);_(@_)">
                  <c:v>29.29685510761394</c:v>
                </c:pt>
                <c:pt idx="29" formatCode="_(* #,##0_);_(* \(#,##0\);_(* &quot;-&quot;_);_(@_)">
                  <c:v>27.72335989895879</c:v>
                </c:pt>
                <c:pt idx="30" formatCode="_(* #,##0_);_(* \(#,##0\);_(* &quot;-&quot;_);_(@_)">
                  <c:v>25.858520356594973</c:v>
                </c:pt>
                <c:pt idx="31" formatCode="_(* #,##0_);_(* \(#,##0\);_(* &quot;-&quot;_);_(@_)">
                  <c:v>24.072917568159234</c:v>
                </c:pt>
                <c:pt idx="32" formatCode="_(* #,##0_);_(* \(#,##0\);_(* &quot;-&quot;_);_(@_)">
                  <c:v>22.453239900567326</c:v>
                </c:pt>
                <c:pt idx="33" formatCode="_(* #,##0_);_(* \(#,##0\);_(* &quot;-&quot;_);_(@_)">
                  <c:v>20.130442654288622</c:v>
                </c:pt>
                <c:pt idx="34" formatCode="_(* #,##0_);_(* \(#,##0\);_(* &quot;-&quot;_);_(@_)">
                  <c:v>17.937118955715363</c:v>
                </c:pt>
                <c:pt idx="35" formatCode="_(* #,##0_);_(* \(#,##0\);_(* &quot;-&quot;_);_(@_)">
                  <c:v>16.782742966516778</c:v>
                </c:pt>
                <c:pt idx="36" formatCode="_(* #,##0_);_(* \(#,##0\);_(* &quot;-&quot;_);_(@_)">
                  <c:v>13.70088482714506</c:v>
                </c:pt>
                <c:pt idx="37" formatCode="_(* #,##0_);_(* \(#,##0\);_(* &quot;-&quot;_);_(@_)">
                  <c:v>10.954052763386235</c:v>
                </c:pt>
                <c:pt idx="38" formatCode="_(* #,##0_);_(* \(#,##0\);_(* &quot;-&quot;_);_(@_)">
                  <c:v>8.1084358304824757</c:v>
                </c:pt>
                <c:pt idx="39" formatCode="_(* #,##0_);_(* \(#,##0\);_(* &quot;-&quot;_);_(@_)">
                  <c:v>3.8430600747493693</c:v>
                </c:pt>
                <c:pt idx="40" formatCode="_(* #,##0_);_(* \(#,##0\);_(* &quot;-&quot;_);_(@_)">
                  <c:v>0.64876937595797812</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52.983633388733949</c:v>
                </c:pt>
                <c:pt idx="10" formatCode="_(* #,##0_);_(* \(#,##0\);_(* &quot;-&quot;_);_(@_)">
                  <c:v>49.36223191195095</c:v>
                </c:pt>
                <c:pt idx="11" formatCode="_(* #,##0_);_(* \(#,##0\);_(* &quot;-&quot;_);_(@_)">
                  <c:v>50.370817336839977</c:v>
                </c:pt>
                <c:pt idx="12" formatCode="_(* #,##0_);_(* \(#,##0\);_(* &quot;-&quot;_);_(@_)">
                  <c:v>50.359792847133122</c:v>
                </c:pt>
                <c:pt idx="13" formatCode="_(* #,##0_);_(* \(#,##0\);_(* &quot;-&quot;_);_(@_)">
                  <c:v>48.11870949054191</c:v>
                </c:pt>
                <c:pt idx="14" formatCode="_(* #,##0_);_(* \(#,##0\);_(* &quot;-&quot;_);_(@_)">
                  <c:v>45.803292263739976</c:v>
                </c:pt>
                <c:pt idx="15" formatCode="_(* #,##0_);_(* \(#,##0\);_(* &quot;-&quot;_);_(@_)">
                  <c:v>43.222529411836618</c:v>
                </c:pt>
                <c:pt idx="16" formatCode="_(* #,##0_);_(* \(#,##0\);_(* &quot;-&quot;_);_(@_)">
                  <c:v>43.560861039927495</c:v>
                </c:pt>
                <c:pt idx="17" formatCode="_(* #,##0_);_(* \(#,##0\);_(* &quot;-&quot;_);_(@_)">
                  <c:v>42.063620539397434</c:v>
                </c:pt>
                <c:pt idx="18" formatCode="_(* #,##0_);_(* \(#,##0\);_(* &quot;-&quot;_);_(@_)">
                  <c:v>40.122432814653358</c:v>
                </c:pt>
                <c:pt idx="19" formatCode="_(* #,##0_);_(* \(#,##0\);_(* &quot;-&quot;_);_(@_)">
                  <c:v>38.613737321660622</c:v>
                </c:pt>
                <c:pt idx="20" formatCode="_(* #,##0_);_(* \(#,##0\);_(* &quot;-&quot;_);_(@_)">
                  <c:v>37.435672225562826</c:v>
                </c:pt>
                <c:pt idx="21" formatCode="_(* #,##0_);_(* \(#,##0\);_(* &quot;-&quot;_);_(@_)">
                  <c:v>36.521081260820417</c:v>
                </c:pt>
                <c:pt idx="22" formatCode="_(* #,##0_);_(* \(#,##0\);_(* &quot;-&quot;_);_(@_)">
                  <c:v>35.566110296462604</c:v>
                </c:pt>
                <c:pt idx="23" formatCode="_(* #,##0_);_(* \(#,##0\);_(* &quot;-&quot;_);_(@_)">
                  <c:v>34.571652827944376</c:v>
                </c:pt>
                <c:pt idx="24" formatCode="_(* #,##0_);_(* \(#,##0\);_(* &quot;-&quot;_);_(@_)">
                  <c:v>33.577293218877912</c:v>
                </c:pt>
                <c:pt idx="25" formatCode="_(* #,##0_);_(* \(#,##0\);_(* &quot;-&quot;_);_(@_)">
                  <c:v>32.628056308087316</c:v>
                </c:pt>
                <c:pt idx="26" formatCode="_(* #,##0_);_(* \(#,##0\);_(* &quot;-&quot;_);_(@_)">
                  <c:v>31.504144910991077</c:v>
                </c:pt>
                <c:pt idx="27" formatCode="_(* #,##0_);_(* \(#,##0\);_(* &quot;-&quot;_);_(@_)">
                  <c:v>30.497122733832452</c:v>
                </c:pt>
                <c:pt idx="28" formatCode="_(* #,##0_);_(* \(#,##0\);_(* &quot;-&quot;_);_(@_)">
                  <c:v>29.29685510761394</c:v>
                </c:pt>
                <c:pt idx="29" formatCode="_(* #,##0_);_(* \(#,##0\);_(* &quot;-&quot;_);_(@_)">
                  <c:v>27.72335989895879</c:v>
                </c:pt>
                <c:pt idx="30" formatCode="_(* #,##0_);_(* \(#,##0\);_(* &quot;-&quot;_);_(@_)">
                  <c:v>25.858520356594973</c:v>
                </c:pt>
                <c:pt idx="31" formatCode="_(* #,##0_);_(* \(#,##0\);_(* &quot;-&quot;_);_(@_)">
                  <c:v>24.072917568159234</c:v>
                </c:pt>
                <c:pt idx="32" formatCode="_(* #,##0_);_(* \(#,##0\);_(* &quot;-&quot;_);_(@_)">
                  <c:v>22.453239900567326</c:v>
                </c:pt>
                <c:pt idx="33" formatCode="_(* #,##0_);_(* \(#,##0\);_(* &quot;-&quot;_);_(@_)">
                  <c:v>20.130442654288622</c:v>
                </c:pt>
                <c:pt idx="34" formatCode="_(* #,##0_);_(* \(#,##0\);_(* &quot;-&quot;_);_(@_)">
                  <c:v>17.937118955715363</c:v>
                </c:pt>
                <c:pt idx="35" formatCode="_(* #,##0_);_(* \(#,##0\);_(* &quot;-&quot;_);_(@_)">
                  <c:v>16.782742966516778</c:v>
                </c:pt>
                <c:pt idx="36" formatCode="_(* #,##0_);_(* \(#,##0\);_(* &quot;-&quot;_);_(@_)">
                  <c:v>13.70088482714506</c:v>
                </c:pt>
                <c:pt idx="37" formatCode="_(* #,##0_);_(* \(#,##0\);_(* &quot;-&quot;_);_(@_)">
                  <c:v>10.954052763386235</c:v>
                </c:pt>
                <c:pt idx="38" formatCode="_(* #,##0_);_(* \(#,##0\);_(* &quot;-&quot;_);_(@_)">
                  <c:v>8.1084358304824757</c:v>
                </c:pt>
                <c:pt idx="39" formatCode="_(* #,##0_);_(* \(#,##0\);_(* &quot;-&quot;_);_(@_)">
                  <c:v>3.8430600747493693</c:v>
                </c:pt>
                <c:pt idx="40" formatCode="_(* #,##0_);_(* \(#,##0\);_(* &quot;-&quot;_);_(@_)">
                  <c:v>0.64876937595797812</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6.4309954162052319E-2</c:v>
                </c:pt>
                <c:pt idx="21">
                  <c:v>8.1125636165165549E-2</c:v>
                </c:pt>
                <c:pt idx="22">
                  <c:v>9.5560286254960047E-2</c:v>
                </c:pt>
                <c:pt idx="23">
                  <c:v>0.10891200387808653</c:v>
                </c:pt>
                <c:pt idx="24">
                  <c:v>0.12192674675310589</c:v>
                </c:pt>
                <c:pt idx="25">
                  <c:v>0.13424065880036573</c:v>
                </c:pt>
                <c:pt idx="26">
                  <c:v>0.14523713041383501</c:v>
                </c:pt>
                <c:pt idx="27">
                  <c:v>0.15503302172796529</c:v>
                </c:pt>
                <c:pt idx="28">
                  <c:v>0.1775845983244031</c:v>
                </c:pt>
                <c:pt idx="29">
                  <c:v>0.19867405364361701</c:v>
                </c:pt>
                <c:pt idx="30">
                  <c:v>0.21842774346116622</c:v>
                </c:pt>
                <c:pt idx="31">
                  <c:v>0.2357046721591165</c:v>
                </c:pt>
                <c:pt idx="32">
                  <c:v>0.25258954911254861</c:v>
                </c:pt>
                <c:pt idx="33">
                  <c:v>0.26910674032764437</c:v>
                </c:pt>
                <c:pt idx="34">
                  <c:v>0.28526584448445425</c:v>
                </c:pt>
                <c:pt idx="35">
                  <c:v>0.30109280228131419</c:v>
                </c:pt>
                <c:pt idx="36">
                  <c:v>0.31661466931697591</c:v>
                </c:pt>
                <c:pt idx="37">
                  <c:v>0.3237570816103279</c:v>
                </c:pt>
                <c:pt idx="38">
                  <c:v>0.33431205619286808</c:v>
                </c:pt>
                <c:pt idx="39">
                  <c:v>0.34464380579447029</c:v>
                </c:pt>
                <c:pt idx="40">
                  <c:v>0.35476662523874591</c:v>
                </c:pt>
                <c:pt idx="41">
                  <c:v>0.36469432808970759</c:v>
                </c:pt>
                <c:pt idx="42">
                  <c:v>0.37442612152969768</c:v>
                </c:pt>
                <c:pt idx="43">
                  <c:v>0.38396518535060065</c:v>
                </c:pt>
                <c:pt idx="44">
                  <c:v>0.39332041773324455</c:v>
                </c:pt>
                <c:pt idx="45">
                  <c:v>0.40249409924640822</c:v>
                </c:pt>
                <c:pt idx="46">
                  <c:v>0.41148826957073359</c:v>
                </c:pt>
                <c:pt idx="47">
                  <c:v>0.42031179982262135</c:v>
                </c:pt>
                <c:pt idx="48">
                  <c:v>0.42177915458209947</c:v>
                </c:pt>
                <c:pt idx="49">
                  <c:v>0.42316412007873572</c:v>
                </c:pt>
                <c:pt idx="50">
                  <c:v>0.42446222183140947</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0.16793049938357785</c:v>
                </c:pt>
                <c:pt idx="20">
                  <c:v>0.15517521980815696</c:v>
                </c:pt>
                <c:pt idx="21">
                  <c:v>0.19802872373385638</c:v>
                </c:pt>
                <c:pt idx="22">
                  <c:v>0.22564315906641963</c:v>
                </c:pt>
                <c:pt idx="23">
                  <c:v>0.23415217405081246</c:v>
                </c:pt>
                <c:pt idx="24">
                  <c:v>0.24135334494710614</c:v>
                </c:pt>
                <c:pt idx="25">
                  <c:v>0.24635772524163979</c:v>
                </c:pt>
                <c:pt idx="26">
                  <c:v>0.26907438048289112</c:v>
                </c:pt>
                <c:pt idx="27">
                  <c:v>0.27959342260566822</c:v>
                </c:pt>
                <c:pt idx="28">
                  <c:v>0.28763526801544848</c:v>
                </c:pt>
                <c:pt idx="29">
                  <c:v>0.297844538888694</c:v>
                </c:pt>
                <c:pt idx="30">
                  <c:v>0.30941627778035619</c:v>
                </c:pt>
                <c:pt idx="31">
                  <c:v>0.32232392463783976</c:v>
                </c:pt>
                <c:pt idx="32">
                  <c:v>0.33469000094715762</c:v>
                </c:pt>
                <c:pt idx="33">
                  <c:v>0.3464221843255394</c:v>
                </c:pt>
                <c:pt idx="34">
                  <c:v>0.35772333139675438</c:v>
                </c:pt>
                <c:pt idx="35">
                  <c:v>0.36873997886953414</c:v>
                </c:pt>
                <c:pt idx="36">
                  <c:v>0.37846796510463843</c:v>
                </c:pt>
                <c:pt idx="37">
                  <c:v>0.38827800181279926</c:v>
                </c:pt>
                <c:pt idx="38">
                  <c:v>0.39699301053853986</c:v>
                </c:pt>
                <c:pt idx="39">
                  <c:v>0.4039322991677784</c:v>
                </c:pt>
                <c:pt idx="40">
                  <c:v>0.40946194073941522</c:v>
                </c:pt>
                <c:pt idx="41">
                  <c:v>0.41889821910458924</c:v>
                </c:pt>
                <c:pt idx="42">
                  <c:v>0.42810517577595075</c:v>
                </c:pt>
                <c:pt idx="43">
                  <c:v>0.43430009311670525</c:v>
                </c:pt>
                <c:pt idx="44">
                  <c:v>0.44023906751014341</c:v>
                </c:pt>
                <c:pt idx="45">
                  <c:v>0.44862364597109561</c:v>
                </c:pt>
                <c:pt idx="46">
                  <c:v>0.4508068468421641</c:v>
                </c:pt>
                <c:pt idx="47">
                  <c:v>0.45354426827699168</c:v>
                </c:pt>
                <c:pt idx="48">
                  <c:v>0.45550064360935638</c:v>
                </c:pt>
                <c:pt idx="49">
                  <c:v>0.45281648943708663</c:v>
                </c:pt>
                <c:pt idx="50">
                  <c:v>0.45258034228650501</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0.16793049938357785</c:v>
                </c:pt>
                <c:pt idx="20">
                  <c:v>0.15517521980815696</c:v>
                </c:pt>
                <c:pt idx="21">
                  <c:v>0.19802872373385638</c:v>
                </c:pt>
                <c:pt idx="22">
                  <c:v>0.22564315906641963</c:v>
                </c:pt>
                <c:pt idx="23">
                  <c:v>0.23415217405081246</c:v>
                </c:pt>
                <c:pt idx="24">
                  <c:v>0.24135334494710614</c:v>
                </c:pt>
                <c:pt idx="25">
                  <c:v>0.24635772524163979</c:v>
                </c:pt>
                <c:pt idx="26">
                  <c:v>0.26907438048289112</c:v>
                </c:pt>
                <c:pt idx="27">
                  <c:v>0.27959342260566822</c:v>
                </c:pt>
                <c:pt idx="28">
                  <c:v>0.28763526801544848</c:v>
                </c:pt>
                <c:pt idx="29">
                  <c:v>0.297844538888694</c:v>
                </c:pt>
                <c:pt idx="30">
                  <c:v>0.30941627778035619</c:v>
                </c:pt>
                <c:pt idx="31">
                  <c:v>0.32232392463783976</c:v>
                </c:pt>
                <c:pt idx="32">
                  <c:v>0.33469000094715762</c:v>
                </c:pt>
                <c:pt idx="33">
                  <c:v>0.3464221843255394</c:v>
                </c:pt>
                <c:pt idx="34">
                  <c:v>0.35772333139675438</c:v>
                </c:pt>
                <c:pt idx="35">
                  <c:v>0.36873997886953414</c:v>
                </c:pt>
                <c:pt idx="36">
                  <c:v>0.37846796510463843</c:v>
                </c:pt>
                <c:pt idx="37">
                  <c:v>0.38827800181279926</c:v>
                </c:pt>
                <c:pt idx="38">
                  <c:v>0.39699301053853986</c:v>
                </c:pt>
                <c:pt idx="39">
                  <c:v>0.4039322991677784</c:v>
                </c:pt>
                <c:pt idx="40">
                  <c:v>0.40946194073941522</c:v>
                </c:pt>
                <c:pt idx="41">
                  <c:v>0.41889821910458924</c:v>
                </c:pt>
                <c:pt idx="42">
                  <c:v>0.42810517577595075</c:v>
                </c:pt>
                <c:pt idx="43">
                  <c:v>0.43430009311670525</c:v>
                </c:pt>
                <c:pt idx="44">
                  <c:v>0.44023906751014341</c:v>
                </c:pt>
                <c:pt idx="45">
                  <c:v>0.44862364597109561</c:v>
                </c:pt>
                <c:pt idx="46">
                  <c:v>0.4508068468421641</c:v>
                </c:pt>
                <c:pt idx="47">
                  <c:v>0.45354426827699168</c:v>
                </c:pt>
                <c:pt idx="48">
                  <c:v>0.45550064360935638</c:v>
                </c:pt>
                <c:pt idx="49">
                  <c:v>0.45281648943708663</c:v>
                </c:pt>
                <c:pt idx="50">
                  <c:v>0.45258034228650501</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5.7382272605207452E-2</c:v>
                </c:pt>
                <c:pt idx="21">
                  <c:v>9.0824082474782908E-2</c:v>
                </c:pt>
                <c:pt idx="22">
                  <c:v>0.150049239268499</c:v>
                </c:pt>
                <c:pt idx="23">
                  <c:v>0.16778454762307382</c:v>
                </c:pt>
                <c:pt idx="24">
                  <c:v>0.18597303782153296</c:v>
                </c:pt>
                <c:pt idx="25">
                  <c:v>0.20418865187254531</c:v>
                </c:pt>
                <c:pt idx="26">
                  <c:v>0.2218453242848456</c:v>
                </c:pt>
                <c:pt idx="27">
                  <c:v>0.23900778129136169</c:v>
                </c:pt>
                <c:pt idx="28">
                  <c:v>0.25571213351952893</c:v>
                </c:pt>
                <c:pt idx="29">
                  <c:v>0.27200684073353731</c:v>
                </c:pt>
                <c:pt idx="30">
                  <c:v>0.28793996756336249</c:v>
                </c:pt>
                <c:pt idx="31">
                  <c:v>0.3082891297850302</c:v>
                </c:pt>
                <c:pt idx="32">
                  <c:v>0.32820540314535973</c:v>
                </c:pt>
                <c:pt idx="33">
                  <c:v>0.3310458524972687</c:v>
                </c:pt>
                <c:pt idx="34">
                  <c:v>0.33378029935901676</c:v>
                </c:pt>
                <c:pt idx="35">
                  <c:v>0.33641930039232237</c:v>
                </c:pt>
                <c:pt idx="36">
                  <c:v>0.33897566279026481</c:v>
                </c:pt>
                <c:pt idx="37">
                  <c:v>0.3414456721706175</c:v>
                </c:pt>
                <c:pt idx="38">
                  <c:v>0.34381968701882526</c:v>
                </c:pt>
                <c:pt idx="39">
                  <c:v>0.34610177721213675</c:v>
                </c:pt>
                <c:pt idx="40">
                  <c:v>0.34829846955596344</c:v>
                </c:pt>
                <c:pt idx="41">
                  <c:v>0.3504164398570655</c:v>
                </c:pt>
                <c:pt idx="42">
                  <c:v>0.35244968288885514</c:v>
                </c:pt>
                <c:pt idx="43">
                  <c:v>0.3543953583316084</c:v>
                </c:pt>
                <c:pt idx="44">
                  <c:v>0.35625581557970565</c:v>
                </c:pt>
                <c:pt idx="45">
                  <c:v>0.3580271944924307</c:v>
                </c:pt>
                <c:pt idx="46">
                  <c:v>0.35970503432823298</c:v>
                </c:pt>
                <c:pt idx="47">
                  <c:v>0.3612914238418905</c:v>
                </c:pt>
                <c:pt idx="48">
                  <c:v>0.36279022145966822</c:v>
                </c:pt>
                <c:pt idx="49">
                  <c:v>0.36420472758603006</c:v>
                </c:pt>
                <c:pt idx="50">
                  <c:v>0.36553039723144143</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0.15372488066408996</c:v>
                </c:pt>
                <c:pt idx="20">
                  <c:v>0.15422441493080286</c:v>
                </c:pt>
                <c:pt idx="21">
                  <c:v>0.26248069579905731</c:v>
                </c:pt>
                <c:pt idx="22">
                  <c:v>0.28875901132784376</c:v>
                </c:pt>
                <c:pt idx="23">
                  <c:v>0.29655937282205314</c:v>
                </c:pt>
                <c:pt idx="24">
                  <c:v>0.30506944290513538</c:v>
                </c:pt>
                <c:pt idx="25">
                  <c:v>0.31514477143444919</c:v>
                </c:pt>
                <c:pt idx="26">
                  <c:v>0.31679925414986765</c:v>
                </c:pt>
                <c:pt idx="27">
                  <c:v>0.32465704131927819</c:v>
                </c:pt>
                <c:pt idx="28">
                  <c:v>0.3343838731817973</c:v>
                </c:pt>
                <c:pt idx="29">
                  <c:v>0.34343519814546131</c:v>
                </c:pt>
                <c:pt idx="30">
                  <c:v>0.35202468256217545</c:v>
                </c:pt>
                <c:pt idx="31">
                  <c:v>0.3598213823663855</c:v>
                </c:pt>
                <c:pt idx="32">
                  <c:v>0.36788413734927139</c:v>
                </c:pt>
                <c:pt idx="33">
                  <c:v>0.37609455150304982</c:v>
                </c:pt>
                <c:pt idx="34">
                  <c:v>0.38430577685158385</c:v>
                </c:pt>
                <c:pt idx="35">
                  <c:v>0.392301275752582</c:v>
                </c:pt>
                <c:pt idx="36">
                  <c:v>0.40074615316048523</c:v>
                </c:pt>
                <c:pt idx="37">
                  <c:v>0.40873202816001553</c:v>
                </c:pt>
                <c:pt idx="38">
                  <c:v>0.41736946549429477</c:v>
                </c:pt>
                <c:pt idx="39">
                  <c:v>0.42720734689131856</c:v>
                </c:pt>
                <c:pt idx="40">
                  <c:v>0.43793596959274272</c:v>
                </c:pt>
                <c:pt idx="41">
                  <c:v>0.44815882337986312</c:v>
                </c:pt>
                <c:pt idx="42">
                  <c:v>0.45571760203373313</c:v>
                </c:pt>
                <c:pt idx="43">
                  <c:v>0.45582200337323497</c:v>
                </c:pt>
                <c:pt idx="44">
                  <c:v>0.45603938319844894</c:v>
                </c:pt>
                <c:pt idx="45">
                  <c:v>0.45745736809684456</c:v>
                </c:pt>
                <c:pt idx="46">
                  <c:v>0.45658303041628712</c:v>
                </c:pt>
                <c:pt idx="47">
                  <c:v>0.45613296804117476</c:v>
                </c:pt>
                <c:pt idx="48">
                  <c:v>0.45549510145564964</c:v>
                </c:pt>
                <c:pt idx="49">
                  <c:v>0.45297849255275946</c:v>
                </c:pt>
                <c:pt idx="50">
                  <c:v>0.45147983705500883</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0.15372488066408996</c:v>
                </c:pt>
                <c:pt idx="20">
                  <c:v>0.15422441493080286</c:v>
                </c:pt>
                <c:pt idx="21">
                  <c:v>0.26248069579905731</c:v>
                </c:pt>
                <c:pt idx="22">
                  <c:v>0.28875901132784376</c:v>
                </c:pt>
                <c:pt idx="23">
                  <c:v>0.29655937282205314</c:v>
                </c:pt>
                <c:pt idx="24">
                  <c:v>0.30506944290513538</c:v>
                </c:pt>
                <c:pt idx="25">
                  <c:v>0.31514477143444919</c:v>
                </c:pt>
                <c:pt idx="26">
                  <c:v>0.31679925414986765</c:v>
                </c:pt>
                <c:pt idx="27">
                  <c:v>0.32465704131927819</c:v>
                </c:pt>
                <c:pt idx="28">
                  <c:v>0.3343838731817973</c:v>
                </c:pt>
                <c:pt idx="29">
                  <c:v>0.34343519814546131</c:v>
                </c:pt>
                <c:pt idx="30">
                  <c:v>0.35202468256217545</c:v>
                </c:pt>
                <c:pt idx="31">
                  <c:v>0.3598213823663855</c:v>
                </c:pt>
                <c:pt idx="32">
                  <c:v>0.36788413734927139</c:v>
                </c:pt>
                <c:pt idx="33">
                  <c:v>0.37609455150304982</c:v>
                </c:pt>
                <c:pt idx="34">
                  <c:v>0.38430577685158385</c:v>
                </c:pt>
                <c:pt idx="35">
                  <c:v>0.392301275752582</c:v>
                </c:pt>
                <c:pt idx="36">
                  <c:v>0.40074615316048523</c:v>
                </c:pt>
                <c:pt idx="37">
                  <c:v>0.40873202816001553</c:v>
                </c:pt>
                <c:pt idx="38">
                  <c:v>0.41736946549429477</c:v>
                </c:pt>
                <c:pt idx="39">
                  <c:v>0.42720734689131856</c:v>
                </c:pt>
                <c:pt idx="40">
                  <c:v>0.43793596959274272</c:v>
                </c:pt>
                <c:pt idx="41">
                  <c:v>0.44815882337986312</c:v>
                </c:pt>
                <c:pt idx="42">
                  <c:v>0.45571760203373313</c:v>
                </c:pt>
                <c:pt idx="43">
                  <c:v>0.45582200337323497</c:v>
                </c:pt>
                <c:pt idx="44">
                  <c:v>0.45603938319844894</c:v>
                </c:pt>
                <c:pt idx="45">
                  <c:v>0.45745736809684456</c:v>
                </c:pt>
                <c:pt idx="46">
                  <c:v>0.45658303041628712</c:v>
                </c:pt>
                <c:pt idx="47">
                  <c:v>0.45613296804117476</c:v>
                </c:pt>
                <c:pt idx="48">
                  <c:v>0.45549510145564964</c:v>
                </c:pt>
                <c:pt idx="49">
                  <c:v>0.45297849255275946</c:v>
                </c:pt>
                <c:pt idx="50">
                  <c:v>0.45147983705500883</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5.7382272605207563E-2</c:v>
                </c:pt>
                <c:pt idx="21">
                  <c:v>9.0824082474782908E-2</c:v>
                </c:pt>
                <c:pt idx="22">
                  <c:v>0.150049239268499</c:v>
                </c:pt>
                <c:pt idx="23">
                  <c:v>0.16778454762307382</c:v>
                </c:pt>
                <c:pt idx="24">
                  <c:v>0.18597303782153296</c:v>
                </c:pt>
                <c:pt idx="25">
                  <c:v>0.20418865187254531</c:v>
                </c:pt>
                <c:pt idx="26">
                  <c:v>0.2218453242848456</c:v>
                </c:pt>
                <c:pt idx="27">
                  <c:v>0.23900778129136169</c:v>
                </c:pt>
                <c:pt idx="28">
                  <c:v>0.25571213351952893</c:v>
                </c:pt>
                <c:pt idx="29">
                  <c:v>0.27200684073353731</c:v>
                </c:pt>
                <c:pt idx="30">
                  <c:v>0.28793996756336249</c:v>
                </c:pt>
                <c:pt idx="31">
                  <c:v>0.3082891297850302</c:v>
                </c:pt>
                <c:pt idx="32">
                  <c:v>0.32820540314535973</c:v>
                </c:pt>
                <c:pt idx="33">
                  <c:v>0.3310458524972687</c:v>
                </c:pt>
                <c:pt idx="34">
                  <c:v>0.33378029935901676</c:v>
                </c:pt>
                <c:pt idx="35">
                  <c:v>0.33641930039232237</c:v>
                </c:pt>
                <c:pt idx="36">
                  <c:v>0.33897566279026481</c:v>
                </c:pt>
                <c:pt idx="37">
                  <c:v>0.34144567217061761</c:v>
                </c:pt>
                <c:pt idx="38">
                  <c:v>0.34381968701882526</c:v>
                </c:pt>
                <c:pt idx="39">
                  <c:v>0.34610177721213686</c:v>
                </c:pt>
                <c:pt idx="40">
                  <c:v>0.34829846955596355</c:v>
                </c:pt>
                <c:pt idx="41">
                  <c:v>0.3504164398570655</c:v>
                </c:pt>
                <c:pt idx="42">
                  <c:v>0.35244968288885514</c:v>
                </c:pt>
                <c:pt idx="43">
                  <c:v>0.3543953583316084</c:v>
                </c:pt>
                <c:pt idx="44">
                  <c:v>0.35625581557970565</c:v>
                </c:pt>
                <c:pt idx="45">
                  <c:v>0.3580271944924307</c:v>
                </c:pt>
                <c:pt idx="46">
                  <c:v>0.35970503432823298</c:v>
                </c:pt>
                <c:pt idx="47">
                  <c:v>0.3612914238418905</c:v>
                </c:pt>
                <c:pt idx="48">
                  <c:v>0.36279022145966822</c:v>
                </c:pt>
                <c:pt idx="49">
                  <c:v>0.36420472758603006</c:v>
                </c:pt>
                <c:pt idx="50">
                  <c:v>0.36553039723144143</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0.15372488066408996</c:v>
                </c:pt>
                <c:pt idx="20">
                  <c:v>0.15422441493080286</c:v>
                </c:pt>
                <c:pt idx="21">
                  <c:v>0.26248069579905731</c:v>
                </c:pt>
                <c:pt idx="22">
                  <c:v>0.28875901132784376</c:v>
                </c:pt>
                <c:pt idx="23">
                  <c:v>0.29655937282205314</c:v>
                </c:pt>
                <c:pt idx="24">
                  <c:v>0.30506944290513538</c:v>
                </c:pt>
                <c:pt idx="25">
                  <c:v>0.31514477143444919</c:v>
                </c:pt>
                <c:pt idx="26">
                  <c:v>0.31679925414986765</c:v>
                </c:pt>
                <c:pt idx="27">
                  <c:v>0.32465704131927819</c:v>
                </c:pt>
                <c:pt idx="28">
                  <c:v>0.3343838731817973</c:v>
                </c:pt>
                <c:pt idx="29">
                  <c:v>0.34343519814546131</c:v>
                </c:pt>
                <c:pt idx="30">
                  <c:v>0.35202468256217545</c:v>
                </c:pt>
                <c:pt idx="31">
                  <c:v>0.3598213823663855</c:v>
                </c:pt>
                <c:pt idx="32">
                  <c:v>0.36788413734927139</c:v>
                </c:pt>
                <c:pt idx="33">
                  <c:v>0.37609455150304982</c:v>
                </c:pt>
                <c:pt idx="34">
                  <c:v>0.38430577685158385</c:v>
                </c:pt>
                <c:pt idx="35">
                  <c:v>0.392301275752582</c:v>
                </c:pt>
                <c:pt idx="36">
                  <c:v>0.40074615316048523</c:v>
                </c:pt>
                <c:pt idx="37">
                  <c:v>0.40873202816001553</c:v>
                </c:pt>
                <c:pt idx="38">
                  <c:v>0.41736946549429477</c:v>
                </c:pt>
                <c:pt idx="39">
                  <c:v>0.42720734689131856</c:v>
                </c:pt>
                <c:pt idx="40">
                  <c:v>0.43793596959274272</c:v>
                </c:pt>
                <c:pt idx="41">
                  <c:v>0.44815882337986312</c:v>
                </c:pt>
                <c:pt idx="42">
                  <c:v>0.45571760203373313</c:v>
                </c:pt>
                <c:pt idx="43">
                  <c:v>0.45582200337323497</c:v>
                </c:pt>
                <c:pt idx="44">
                  <c:v>0.45603938319844894</c:v>
                </c:pt>
                <c:pt idx="45">
                  <c:v>0.45745736809684456</c:v>
                </c:pt>
                <c:pt idx="46">
                  <c:v>0.45658303041628712</c:v>
                </c:pt>
                <c:pt idx="47">
                  <c:v>0.45613296804117476</c:v>
                </c:pt>
                <c:pt idx="48">
                  <c:v>0.45549510145564964</c:v>
                </c:pt>
                <c:pt idx="49">
                  <c:v>0.45297849255275946</c:v>
                </c:pt>
                <c:pt idx="50">
                  <c:v>0.45147983705500883</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0.15372488066408996</c:v>
                </c:pt>
                <c:pt idx="20">
                  <c:v>0.15422441493080286</c:v>
                </c:pt>
                <c:pt idx="21">
                  <c:v>0.26248069579905731</c:v>
                </c:pt>
                <c:pt idx="22">
                  <c:v>0.28875901132784376</c:v>
                </c:pt>
                <c:pt idx="23">
                  <c:v>0.29655937282205314</c:v>
                </c:pt>
                <c:pt idx="24">
                  <c:v>0.30506944290513538</c:v>
                </c:pt>
                <c:pt idx="25">
                  <c:v>0.31514477143444919</c:v>
                </c:pt>
                <c:pt idx="26">
                  <c:v>0.31679925414986765</c:v>
                </c:pt>
                <c:pt idx="27">
                  <c:v>0.32465704131927819</c:v>
                </c:pt>
                <c:pt idx="28">
                  <c:v>0.3343838731817973</c:v>
                </c:pt>
                <c:pt idx="29">
                  <c:v>0.34343519814546131</c:v>
                </c:pt>
                <c:pt idx="30">
                  <c:v>0.35202468256217545</c:v>
                </c:pt>
                <c:pt idx="31">
                  <c:v>0.3598213823663855</c:v>
                </c:pt>
                <c:pt idx="32">
                  <c:v>0.36788413734927139</c:v>
                </c:pt>
                <c:pt idx="33">
                  <c:v>0.37609455150304982</c:v>
                </c:pt>
                <c:pt idx="34">
                  <c:v>0.38430577685158385</c:v>
                </c:pt>
                <c:pt idx="35">
                  <c:v>0.392301275752582</c:v>
                </c:pt>
                <c:pt idx="36">
                  <c:v>0.40074615316048523</c:v>
                </c:pt>
                <c:pt idx="37">
                  <c:v>0.40873202816001553</c:v>
                </c:pt>
                <c:pt idx="38">
                  <c:v>0.41736946549429477</c:v>
                </c:pt>
                <c:pt idx="39">
                  <c:v>0.42720734689131856</c:v>
                </c:pt>
                <c:pt idx="40">
                  <c:v>0.43793596959274272</c:v>
                </c:pt>
                <c:pt idx="41">
                  <c:v>0.44815882337986312</c:v>
                </c:pt>
                <c:pt idx="42">
                  <c:v>0.45571760203373313</c:v>
                </c:pt>
                <c:pt idx="43">
                  <c:v>0.45582200337323497</c:v>
                </c:pt>
                <c:pt idx="44">
                  <c:v>0.45603938319844894</c:v>
                </c:pt>
                <c:pt idx="45">
                  <c:v>0.45745736809684456</c:v>
                </c:pt>
                <c:pt idx="46">
                  <c:v>0.45658303041628712</c:v>
                </c:pt>
                <c:pt idx="47">
                  <c:v>0.45613296804117476</c:v>
                </c:pt>
                <c:pt idx="48">
                  <c:v>0.45549510145564964</c:v>
                </c:pt>
                <c:pt idx="49">
                  <c:v>0.45297849255275946</c:v>
                </c:pt>
                <c:pt idx="50">
                  <c:v>0.45147983705500883</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CD41"/>
  <sheetViews>
    <sheetView tabSelected="1" topLeftCell="A11" workbookViewId="0">
      <selection activeCell="D42" sqref="D42"/>
    </sheetView>
  </sheetViews>
  <sheetFormatPr defaultRowHeight="14.4"/>
  <sheetData>
    <row r="6" spans="1:82">
      <c r="A6" t="s">
        <v>218</v>
      </c>
    </row>
    <row r="7" spans="1:82">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t="s">
        <v>820</v>
      </c>
      <c r="AH7" s="10" t="s">
        <v>821</v>
      </c>
      <c r="AI7" s="10" t="s">
        <v>822</v>
      </c>
      <c r="AJ7" s="10" t="s">
        <v>823</v>
      </c>
      <c r="AK7" s="10" t="s">
        <v>824</v>
      </c>
      <c r="AL7" s="10" t="s">
        <v>825</v>
      </c>
      <c r="AM7" s="10" t="s">
        <v>826</v>
      </c>
      <c r="AN7" s="10" t="s">
        <v>827</v>
      </c>
      <c r="AO7" s="10" t="s">
        <v>828</v>
      </c>
      <c r="AP7" s="10" t="s">
        <v>829</v>
      </c>
      <c r="AQ7" s="10" t="s">
        <v>830</v>
      </c>
      <c r="AR7" s="10" t="s">
        <v>831</v>
      </c>
      <c r="AS7" s="10" t="s">
        <v>832</v>
      </c>
      <c r="AT7" s="10" t="s">
        <v>833</v>
      </c>
      <c r="AU7" s="10" t="s">
        <v>834</v>
      </c>
      <c r="AV7" s="10" t="s">
        <v>835</v>
      </c>
      <c r="AW7" s="10" t="s">
        <v>836</v>
      </c>
      <c r="AX7" s="10" t="s">
        <v>837</v>
      </c>
      <c r="AY7" s="10" t="s">
        <v>838</v>
      </c>
      <c r="AZ7" s="10" t="s">
        <v>839</v>
      </c>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row>
    <row r="8" spans="1:82">
      <c r="A8">
        <v>58364.834921819442</v>
      </c>
      <c r="B8">
        <v>58801.927000000003</v>
      </c>
      <c r="C8">
        <v>59392.254999999997</v>
      </c>
      <c r="D8">
        <v>59893.885000000002</v>
      </c>
      <c r="E8">
        <v>60414.495000000003</v>
      </c>
      <c r="F8">
        <v>61020.220999999998</v>
      </c>
      <c r="G8">
        <v>61673.080999999998</v>
      </c>
      <c r="H8">
        <v>62305.038999999997</v>
      </c>
      <c r="I8">
        <v>62918.915999999997</v>
      </c>
      <c r="J8">
        <v>63514.502</v>
      </c>
      <c r="K8">
        <v>64093.732000000004</v>
      </c>
      <c r="L8">
        <v>64659.277999999998</v>
      </c>
      <c r="M8">
        <v>65211.525999999998</v>
      </c>
      <c r="N8">
        <v>65752.923999999999</v>
      </c>
      <c r="O8">
        <v>66284.188999999998</v>
      </c>
      <c r="P8">
        <v>66804.167000000001</v>
      </c>
      <c r="Q8">
        <v>67314.133000000002</v>
      </c>
      <c r="R8">
        <v>67815.933000000005</v>
      </c>
      <c r="S8">
        <v>68308.245999999999</v>
      </c>
      <c r="T8">
        <v>68788.494999999995</v>
      </c>
      <c r="U8">
        <v>69256.823000000004</v>
      </c>
      <c r="V8">
        <v>69713.937000000005</v>
      </c>
      <c r="W8">
        <v>70160.652000000002</v>
      </c>
      <c r="X8">
        <v>70595.131999999998</v>
      </c>
      <c r="Y8">
        <v>71016.168000000005</v>
      </c>
      <c r="Z8">
        <v>71423.671000000002</v>
      </c>
      <c r="AA8">
        <v>71816.201000000001</v>
      </c>
      <c r="AB8">
        <v>72192.154999999999</v>
      </c>
      <c r="AC8">
        <v>72551.392999999996</v>
      </c>
      <c r="AD8">
        <v>72894.218999999997</v>
      </c>
      <c r="AE8">
        <v>73220.86</v>
      </c>
      <c r="AF8">
        <v>73529.752999999997</v>
      </c>
      <c r="AG8">
        <v>73819.237999999998</v>
      </c>
      <c r="AH8">
        <v>74089.701000000001</v>
      </c>
      <c r="AI8">
        <v>74342.981</v>
      </c>
      <c r="AJ8">
        <v>74580.11</v>
      </c>
      <c r="AK8">
        <v>74799.05</v>
      </c>
      <c r="AL8">
        <v>75001.119999999995</v>
      </c>
      <c r="AM8">
        <v>75188.808000000005</v>
      </c>
      <c r="AN8">
        <v>75362.119000000006</v>
      </c>
      <c r="AO8">
        <v>75520.304000000004</v>
      </c>
      <c r="AP8">
        <v>75663.198000000004</v>
      </c>
      <c r="AQ8">
        <v>75793.040999999997</v>
      </c>
      <c r="AR8">
        <v>75912.773000000001</v>
      </c>
      <c r="AS8">
        <v>76022.452999999994</v>
      </c>
      <c r="AT8">
        <v>76120.998999999996</v>
      </c>
      <c r="AU8">
        <v>76208.044999999998</v>
      </c>
      <c r="AV8">
        <v>76283.732000000004</v>
      </c>
      <c r="AW8">
        <v>76351.933999999994</v>
      </c>
      <c r="AX8">
        <v>76412.77</v>
      </c>
      <c r="AY8">
        <v>76462.114000000001</v>
      </c>
      <c r="AZ8">
        <v>76502.154999999999</v>
      </c>
    </row>
    <row r="14" spans="1:82">
      <c r="A14" t="s">
        <v>390</v>
      </c>
    </row>
    <row r="15" spans="1:82">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t="s">
        <v>820</v>
      </c>
      <c r="AH15" s="10" t="s">
        <v>821</v>
      </c>
      <c r="AI15" s="10" t="s">
        <v>822</v>
      </c>
      <c r="AJ15" s="10" t="s">
        <v>823</v>
      </c>
      <c r="AK15" s="10" t="s">
        <v>824</v>
      </c>
      <c r="AL15" s="10"/>
      <c r="AM15" s="10"/>
      <c r="AN15" s="10"/>
    </row>
    <row r="16" spans="1:82">
      <c r="A16">
        <v>4401.0141751148003</v>
      </c>
      <c r="B16">
        <v>4136.4941459203392</v>
      </c>
      <c r="C16">
        <v>4347.435580039687</v>
      </c>
      <c r="D16">
        <v>4459.5677042940879</v>
      </c>
      <c r="E16">
        <v>4503.5555997917772</v>
      </c>
      <c r="F16">
        <v>4554.3497092114612</v>
      </c>
      <c r="G16">
        <v>4618.6922839663757</v>
      </c>
      <c r="H16">
        <v>4706.2160582136648</v>
      </c>
      <c r="I16">
        <v>4806.6704710292252</v>
      </c>
      <c r="J16">
        <v>4918.6434456948491</v>
      </c>
      <c r="K16">
        <v>5055.9810880808755</v>
      </c>
      <c r="L16">
        <v>5220.676133769065</v>
      </c>
      <c r="M16">
        <v>5396.439358573075</v>
      </c>
      <c r="N16">
        <v>5584.7826715137489</v>
      </c>
      <c r="O16">
        <v>5782.2303264526327</v>
      </c>
      <c r="P16">
        <v>5989.6789035031879</v>
      </c>
      <c r="Q16">
        <v>6205.9410740491394</v>
      </c>
      <c r="R16">
        <v>6424.7892551460491</v>
      </c>
      <c r="S16">
        <v>6655.032765571701</v>
      </c>
      <c r="T16">
        <v>6896.2705236743814</v>
      </c>
      <c r="U16">
        <v>7141.3467562484384</v>
      </c>
      <c r="V16">
        <v>7387.5940460773872</v>
      </c>
      <c r="W16">
        <v>7634.1583288588727</v>
      </c>
      <c r="X16">
        <v>7883.3906371486164</v>
      </c>
      <c r="Y16">
        <v>8127.9459221782263</v>
      </c>
      <c r="Z16">
        <v>8368.8893349840855</v>
      </c>
      <c r="AA16">
        <v>8606.6033634151627</v>
      </c>
      <c r="AB16">
        <v>8845.4005301521538</v>
      </c>
      <c r="AC16">
        <v>9086.3460453705939</v>
      </c>
      <c r="AD16">
        <v>9321.3353976278067</v>
      </c>
      <c r="AE16">
        <v>9544.5391176027479</v>
      </c>
      <c r="AF16">
        <v>9746.0477824321624</v>
      </c>
      <c r="AG16">
        <v>9976.7947835521554</v>
      </c>
      <c r="AH16">
        <v>10237.589640503616</v>
      </c>
      <c r="AI16">
        <v>10522.439334972805</v>
      </c>
      <c r="AJ16">
        <v>10826.903001123776</v>
      </c>
      <c r="AK16">
        <v>11155.538917202475</v>
      </c>
    </row>
    <row r="23" spans="1:42">
      <c r="A23" t="s">
        <v>685</v>
      </c>
    </row>
    <row r="24" spans="1:42">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t="s">
        <v>820</v>
      </c>
      <c r="AH24" s="10" t="s">
        <v>821</v>
      </c>
      <c r="AI24" s="10" t="s">
        <v>822</v>
      </c>
      <c r="AJ24" s="10" t="s">
        <v>823</v>
      </c>
      <c r="AK24" s="10" t="s">
        <v>824</v>
      </c>
      <c r="AL24" s="10"/>
      <c r="AM24" s="10"/>
      <c r="AN24" s="10"/>
      <c r="AO24" s="10"/>
      <c r="AP24" s="10"/>
    </row>
    <row r="25" spans="1:42">
      <c r="A25">
        <v>3010.2307615949417</v>
      </c>
      <c r="B25">
        <v>2804.4831858196744</v>
      </c>
      <c r="C25">
        <v>2861.7853124862618</v>
      </c>
      <c r="D25">
        <v>2861.1589632549253</v>
      </c>
      <c r="E25">
        <v>2733.8332660945684</v>
      </c>
      <c r="F25">
        <v>2602.2843383170316</v>
      </c>
      <c r="G25">
        <v>2455.659970973571</v>
      </c>
      <c r="H25">
        <v>2474.8820629548322</v>
      </c>
      <c r="I25">
        <v>2389.8173151461297</v>
      </c>
      <c r="J25">
        <v>2279.5299937730806</v>
      </c>
      <c r="K25">
        <v>2193.8144379982277</v>
      </c>
      <c r="L25">
        <v>2126.8834337498679</v>
      </c>
      <c r="M25">
        <v>2074.9215413642505</v>
      </c>
      <c r="N25">
        <v>2020.6654854941535</v>
      </c>
      <c r="O25">
        <v>1964.1660295042602</v>
      </c>
      <c r="P25">
        <v>1907.6721333356397</v>
      </c>
      <c r="Q25">
        <v>1853.7418539994028</v>
      </c>
      <c r="R25">
        <v>1789.8875570314331</v>
      </c>
      <c r="S25">
        <v>1732.6742452706023</v>
      </c>
      <c r="T25">
        <v>1664.4818186757557</v>
      </c>
      <c r="U25">
        <v>1575.0847090897769</v>
      </c>
      <c r="V25">
        <v>1469.135060173177</v>
      </c>
      <c r="W25">
        <v>1367.6871960317594</v>
      </c>
      <c r="X25">
        <v>1275.6662599988936</v>
      </c>
      <c r="Y25">
        <v>1143.6980412020503</v>
      </c>
      <c r="Z25">
        <v>1019.085778031282</v>
      </c>
      <c r="AA25">
        <v>953.50065502476764</v>
      </c>
      <c r="AB25">
        <v>778.40688397393001</v>
      </c>
      <c r="AC25">
        <v>622.34740208456014</v>
      </c>
      <c r="AD25">
        <v>460.6755219344202</v>
      </c>
      <c r="AE25">
        <v>218.34096523338377</v>
      </c>
      <c r="AF25">
        <v>36.859411251790824</v>
      </c>
      <c r="AG25">
        <v>36.859411251790831</v>
      </c>
      <c r="AH25">
        <v>36.859411251790831</v>
      </c>
      <c r="AI25">
        <v>36.859411251790831</v>
      </c>
      <c r="AJ25">
        <v>36.859411251790831</v>
      </c>
      <c r="AK25">
        <v>36.859411251790831</v>
      </c>
    </row>
    <row r="40" spans="1:5">
      <c r="A40" s="10" t="s">
        <v>812</v>
      </c>
      <c r="B40" s="10" t="s">
        <v>813</v>
      </c>
      <c r="C40" s="10" t="s">
        <v>814</v>
      </c>
      <c r="D40" s="10" t="s">
        <v>815</v>
      </c>
      <c r="E40" s="10" t="s">
        <v>819</v>
      </c>
    </row>
    <row r="41" spans="1:5">
      <c r="A41">
        <v>-1</v>
      </c>
      <c r="B41">
        <v>-1</v>
      </c>
      <c r="C41">
        <v>-1</v>
      </c>
      <c r="D41">
        <v>1</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1</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16936.760529233983</v>
      </c>
      <c r="AR3">
        <v>16842.875377232984</v>
      </c>
      <c r="AS3" s="1391">
        <f ca="1">AQ3/AR3</f>
        <v>1.0055741760179444</v>
      </c>
    </row>
    <row r="4" spans="1:45">
      <c r="H4">
        <v>3</v>
      </c>
      <c r="I4">
        <f>I3-I2+I3</f>
        <v>137</v>
      </c>
      <c r="J4" t="str">
        <f t="shared" si="0"/>
        <v>W4BCH4</v>
      </c>
      <c r="K4" t="s">
        <v>678</v>
      </c>
      <c r="L4" t="s">
        <v>188</v>
      </c>
      <c r="M4">
        <v>2</v>
      </c>
      <c r="N4">
        <v>2</v>
      </c>
      <c r="AM4" t="s">
        <v>674</v>
      </c>
      <c r="AN4" t="s">
        <v>679</v>
      </c>
      <c r="AO4" t="s">
        <v>190</v>
      </c>
      <c r="AP4">
        <v>1</v>
      </c>
      <c r="AQ4">
        <f ca="1">AP4*AA16</f>
        <v>16.702569894573262</v>
      </c>
    </row>
    <row r="5" spans="1:45">
      <c r="J5" t="str">
        <f t="shared" si="0"/>
        <v>W4C2CH4</v>
      </c>
      <c r="K5" t="s">
        <v>679</v>
      </c>
      <c r="L5" t="s">
        <v>188</v>
      </c>
      <c r="M5">
        <v>6</v>
      </c>
      <c r="N5">
        <v>1</v>
      </c>
      <c r="AM5" t="s">
        <v>673</v>
      </c>
      <c r="AN5" t="s">
        <v>677</v>
      </c>
      <c r="AO5" t="s">
        <v>188</v>
      </c>
      <c r="AP5">
        <v>21</v>
      </c>
      <c r="AQ5">
        <f t="shared" ref="AQ5:AQ11" ca="1" si="1">AP5*AA17</f>
        <v>10244.339654116593</v>
      </c>
    </row>
    <row r="6" spans="1:45">
      <c r="J6" t="str">
        <f t="shared" si="0"/>
        <v>W4D1CH4</v>
      </c>
      <c r="K6" t="s">
        <v>680</v>
      </c>
      <c r="L6" t="s">
        <v>188</v>
      </c>
      <c r="M6">
        <v>8</v>
      </c>
      <c r="N6">
        <v>1</v>
      </c>
      <c r="AM6" t="s">
        <v>676</v>
      </c>
      <c r="AN6" t="s">
        <v>678</v>
      </c>
      <c r="AO6" t="s">
        <v>188</v>
      </c>
      <c r="AP6">
        <v>21</v>
      </c>
      <c r="AQ6">
        <f t="shared" ca="1" si="1"/>
        <v>816.35533786412316</v>
      </c>
    </row>
    <row r="7" spans="1:45">
      <c r="J7" t="str">
        <f t="shared" si="0"/>
        <v>W4BN2O</v>
      </c>
      <c r="K7" t="s">
        <v>678</v>
      </c>
      <c r="L7" t="s">
        <v>191</v>
      </c>
      <c r="M7">
        <v>4</v>
      </c>
      <c r="N7">
        <v>1</v>
      </c>
      <c r="AM7" t="s">
        <v>674</v>
      </c>
      <c r="AN7" t="s">
        <v>679</v>
      </c>
      <c r="AO7" t="s">
        <v>188</v>
      </c>
      <c r="AP7">
        <v>21</v>
      </c>
      <c r="AQ7">
        <f t="shared" ca="1" si="1"/>
        <v>118.01797169659336</v>
      </c>
    </row>
    <row r="8" spans="1:45">
      <c r="J8" t="str">
        <f t="shared" si="0"/>
        <v>W4C2N2O</v>
      </c>
      <c r="K8" t="s">
        <v>679</v>
      </c>
      <c r="L8" t="s">
        <v>191</v>
      </c>
      <c r="M8">
        <v>7</v>
      </c>
      <c r="N8">
        <v>1</v>
      </c>
      <c r="AM8" t="s">
        <v>675</v>
      </c>
      <c r="AN8" t="s">
        <v>680</v>
      </c>
      <c r="AO8" t="s">
        <v>188</v>
      </c>
      <c r="AP8">
        <v>21</v>
      </c>
      <c r="AQ8">
        <f t="shared" ca="1" si="1"/>
        <v>3957.5898478261188</v>
      </c>
    </row>
    <row r="9" spans="1:45">
      <c r="J9" t="str">
        <f t="shared" si="0"/>
        <v>W4D1N2O</v>
      </c>
      <c r="K9" t="s">
        <v>680</v>
      </c>
      <c r="L9" t="s">
        <v>191</v>
      </c>
      <c r="M9">
        <v>9</v>
      </c>
      <c r="N9">
        <v>1</v>
      </c>
      <c r="AM9" t="s">
        <v>676</v>
      </c>
      <c r="AN9" t="s">
        <v>678</v>
      </c>
      <c r="AO9" t="s">
        <v>191</v>
      </c>
      <c r="AP9">
        <v>310</v>
      </c>
      <c r="AQ9">
        <f t="shared" ca="1" si="1"/>
        <v>707.33894181394521</v>
      </c>
    </row>
    <row r="10" spans="1:45">
      <c r="AM10" t="s">
        <v>674</v>
      </c>
      <c r="AN10" t="s">
        <v>679</v>
      </c>
      <c r="AO10" t="s">
        <v>191</v>
      </c>
      <c r="AP10">
        <v>310</v>
      </c>
      <c r="AQ10">
        <f t="shared" ca="1" si="1"/>
        <v>24.253947668672417</v>
      </c>
    </row>
    <row r="11" spans="1:45">
      <c r="AM11" t="s">
        <v>675</v>
      </c>
      <c r="AN11" t="s">
        <v>680</v>
      </c>
      <c r="AO11" t="s">
        <v>191</v>
      </c>
      <c r="AP11">
        <v>310</v>
      </c>
      <c r="AQ11">
        <f t="shared" ca="1" si="1"/>
        <v>1052.162258353366</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32.890504306921038</v>
      </c>
      <c r="K16" s="119">
        <f ca="1">SUM(OFFSET('Output data (results)'!$B$10,K$15-2000+INDEX($I$2:$I$4,MATCH($B$1,$H$2:$H$4,0)),INDEX($M$2:$M$9,MATCH($B16&amp;$C16,$J$2:$J$9,0)),1,INDEX($N$2:$N$9,MATCH($B16&amp;$C16,$J$2:$J$9,0))))</f>
        <v>32.036480261883405</v>
      </c>
      <c r="L16" s="119">
        <f ca="1">SUM(OFFSET('Output data (results)'!$B$10,L$15-2000+INDEX($I$2:$I$4,MATCH($B$1,$H$2:$H$4,0)),INDEX($M$2:$M$9,MATCH($B16&amp;$C16,$J$2:$J$9,0)),1,INDEX($N$2:$N$9,MATCH($B16&amp;$C16,$J$2:$J$9,0))))</f>
        <v>31.222564723702661</v>
      </c>
      <c r="M16" s="119">
        <f ca="1">SUM(OFFSET('Output data (results)'!$B$10,M$15-2000+INDEX($I$2:$I$4,MATCH($B$1,$H$2:$H$4,0)),INDEX($M$2:$M$9,MATCH($B16&amp;$C16,$J$2:$J$9,0)),1,INDEX($N$2:$N$9,MATCH($B16&amp;$C16,$J$2:$J$9,0))))</f>
        <v>30.431121954769178</v>
      </c>
      <c r="N16" s="119">
        <f ca="1">SUM(OFFSET('Output data (results)'!$B$10,N$15-2000+INDEX($I$2:$I$4,MATCH($B$1,$H$2:$H$4,0)),INDEX($M$2:$M$9,MATCH($B16&amp;$C16,$J$2:$J$9,0)),1,INDEX($N$2:$N$9,MATCH($B16&amp;$C16,$J$2:$J$9,0))))</f>
        <v>29.672687110882105</v>
      </c>
      <c r="O16" s="119">
        <f ca="1">SUM(OFFSET('Output data (results)'!$B$10,O$15-2000+INDEX($I$2:$I$4,MATCH($B$1,$H$2:$H$4,0)),INDEX($M$2:$M$9,MATCH($B16&amp;$C16,$J$2:$J$9,0)),1,INDEX($N$2:$N$9,MATCH($B16&amp;$C16,$J$2:$J$9,0))))</f>
        <v>28.940905191557373</v>
      </c>
      <c r="P16" s="119">
        <f ca="1">SUM(OFFSET('Output data (results)'!$B$10,P$15-2000+INDEX($I$2:$I$4,MATCH($B$1,$H$2:$H$4,0)),INDEX($M$2:$M$9,MATCH($B16&amp;$C16,$J$2:$J$9,0)),1,INDEX($N$2:$N$9,MATCH($B16&amp;$C16,$J$2:$J$9,0))))</f>
        <v>28.227789911229252</v>
      </c>
      <c r="Q16" s="119">
        <f ca="1">SUM(OFFSET('Output data (results)'!$B$10,Q$15-2000+INDEX($I$2:$I$4,MATCH($B$1,$H$2:$H$4,0)),INDEX($M$2:$M$9,MATCH($B16&amp;$C16,$J$2:$J$9,0)),1,INDEX($N$2:$N$9,MATCH($B16&amp;$C16,$J$2:$J$9,0))))</f>
        <v>27.533771744758472</v>
      </c>
      <c r="R16" s="119">
        <f ca="1">SUM(OFFSET('Output data (results)'!$B$10,R$15-2000+INDEX($I$2:$I$4,MATCH($B$1,$H$2:$H$4,0)),INDEX($M$2:$M$9,MATCH($B16&amp;$C16,$J$2:$J$9,0)),1,INDEX($N$2:$N$9,MATCH($B16&amp;$C16,$J$2:$J$9,0))))</f>
        <v>26.86502930830877</v>
      </c>
      <c r="S16" s="119">
        <f ca="1">SUM(OFFSET('Output data (results)'!$B$10,S$15-2000+INDEX($I$2:$I$4,MATCH($B$1,$H$2:$H$4,0)),INDEX($M$2:$M$9,MATCH($B16&amp;$C16,$J$2:$J$9,0)),1,INDEX($N$2:$N$9,MATCH($B16&amp;$C16,$J$2:$J$9,0))))</f>
        <v>26.221448274552035</v>
      </c>
      <c r="T16" s="119">
        <f ca="1">SUM(OFFSET('Output data (results)'!$B$10,T$15-2000+INDEX($I$2:$I$4,MATCH($B$1,$H$2:$H$4,0)),INDEX($M$2:$M$9,MATCH($B16&amp;$C16,$J$2:$J$9,0)),1,INDEX($N$2:$N$9,MATCH($B16&amp;$C16,$J$2:$J$9,0))))</f>
        <v>24.78473824084006</v>
      </c>
      <c r="U16" s="119">
        <f ca="1">SUM(OFFSET('Output data (results)'!$B$10,U$15-2000+INDEX($I$2:$I$4,MATCH($B$1,$H$2:$H$4,0)),INDEX($M$2:$M$9,MATCH($B16&amp;$C16,$J$2:$J$9,0)),1,INDEX($N$2:$N$9,MATCH($B16&amp;$C16,$J$2:$J$9,0))))</f>
        <v>23.430163372058029</v>
      </c>
      <c r="V16" s="119">
        <f ca="1">SUM(OFFSET('Output data (results)'!$B$10,V$15-2000+INDEX($I$2:$I$4,MATCH($B$1,$H$2:$H$4,0)),INDEX($M$2:$M$9,MATCH($B16&amp;$C16,$J$2:$J$9,0)),1,INDEX($N$2:$N$9,MATCH($B16&amp;$C16,$J$2:$J$9,0))))</f>
        <v>22.152407871838097</v>
      </c>
      <c r="W16" s="119">
        <f ca="1">SUM(OFFSET('Output data (results)'!$B$10,W$15-2000+INDEX($I$2:$I$4,MATCH($B$1,$H$2:$H$4,0)),INDEX($M$2:$M$9,MATCH($B16&amp;$C16,$J$2:$J$9,0)),1,INDEX($N$2:$N$9,MATCH($B16&amp;$C16,$J$2:$J$9,0))))</f>
        <v>21.047921737711405</v>
      </c>
      <c r="X16" s="119">
        <f ca="1">SUM(OFFSET('Output data (results)'!$B$10,X$15-2000+INDEX($I$2:$I$4,MATCH($B$1,$H$2:$H$4,0)),INDEX($M$2:$M$9,MATCH($B16&amp;$C16,$J$2:$J$9,0)),1,INDEX($N$2:$N$9,MATCH($B16&amp;$C16,$J$2:$J$9,0))))</f>
        <v>19.951132864385983</v>
      </c>
      <c r="Y16" s="119">
        <f ca="1">SUM(OFFSET('Output data (results)'!$B$10,Y$15-2000+INDEX($I$2:$I$4,MATCH($B$1,$H$2:$H$4,0)),INDEX($M$2:$M$9,MATCH($B16&amp;$C16,$J$2:$J$9,0)),1,INDEX($N$2:$N$9,MATCH($B16&amp;$C16,$J$2:$J$9,0))))</f>
        <v>18.861543676335206</v>
      </c>
      <c r="Z16" s="119">
        <f ca="1">SUM(OFFSET('Output data (results)'!$B$10,Z$15-2000+INDEX($I$2:$I$4,MATCH($B$1,$H$2:$H$4,0)),INDEX($M$2:$M$9,MATCH($B16&amp;$C16,$J$2:$J$9,0)),1,INDEX($N$2:$N$9,MATCH($B16&amp;$C16,$J$2:$J$9,0))))</f>
        <v>17.778851267654282</v>
      </c>
      <c r="AA16" s="119">
        <f ca="1">SUM(OFFSET('Output data (results)'!$B$10,AA$15-2000+INDEX($I$2:$I$4,MATCH($B$1,$H$2:$H$4,0)),INDEX($M$2:$M$9,MATCH($B16&amp;$C16,$J$2:$J$9,0)),1,INDEX($N$2:$N$9,MATCH($B16&amp;$C16,$J$2:$J$9,0))))</f>
        <v>16.702569894573262</v>
      </c>
      <c r="AB16" s="119">
        <f ca="1">SUM(OFFSET('Output data (results)'!$B$10,AB$15-2000+INDEX($I$2:$I$4,MATCH($B$1,$H$2:$H$4,0)),INDEX($M$2:$M$9,MATCH($B16&amp;$C16,$J$2:$J$9,0)),1,INDEX($N$2:$N$9,MATCH($B16&amp;$C16,$J$2:$J$9,0))))</f>
        <v>15.632228900544405</v>
      </c>
      <c r="AC16" s="119">
        <f ca="1">SUM(OFFSET('Output data (results)'!$B$10,AC$15-2000+INDEX($I$2:$I$4,MATCH($B$1,$H$2:$H$4,0)),INDEX($M$2:$M$9,MATCH($B16&amp;$C16,$J$2:$J$9,0)),1,INDEX($N$2:$N$9,MATCH($B16&amp;$C16,$J$2:$J$9,0))))</f>
        <v>15.252275611951559</v>
      </c>
      <c r="AD16" s="119">
        <f ca="1">SUM(OFFSET('Output data (results)'!$B$10,AD$15-2000+INDEX($I$2:$I$4,MATCH($B$1,$H$2:$H$4,0)),INDEX($M$2:$M$9,MATCH($B16&amp;$C16,$J$2:$J$9,0)),1,INDEX($N$2:$N$9,MATCH($B16&amp;$C16,$J$2:$J$9,0))))</f>
        <v>14.569036249836559</v>
      </c>
      <c r="AE16" s="119">
        <f ca="1">SUM(OFFSET('Output data (results)'!$B$10,AE$15-2000+INDEX($I$2:$I$4,MATCH($B$1,$H$2:$H$4,0)),INDEX($M$2:$M$9,MATCH($B16&amp;$C16,$J$2:$J$9,0)),1,INDEX($N$2:$N$9,MATCH($B16&amp;$C16,$J$2:$J$9,0))))</f>
        <v>13.889631153507297</v>
      </c>
      <c r="AF16" s="119">
        <f ca="1">SUM(OFFSET('Output data (results)'!$B$10,AF$15-2000+INDEX($I$2:$I$4,MATCH($B$1,$H$2:$H$4,0)),INDEX($M$2:$M$9,MATCH($B16&amp;$C16,$J$2:$J$9,0)),1,INDEX($N$2:$N$9,MATCH($B16&amp;$C16,$J$2:$J$9,0))))</f>
        <v>13.213809350427182</v>
      </c>
      <c r="AG16" s="119">
        <f ca="1">SUM(OFFSET('Output data (results)'!$B$10,AG$15-2000+INDEX($I$2:$I$4,MATCH($B$1,$H$2:$H$4,0)),INDEX($M$2:$M$9,MATCH($B16&amp;$C16,$J$2:$J$9,0)),1,INDEX($N$2:$N$9,MATCH($B16&amp;$C16,$J$2:$J$9,0))))</f>
        <v>12.541336171837704</v>
      </c>
      <c r="AH16" s="119">
        <f ca="1">SUM(OFFSET('Output data (results)'!$B$10,AH$15-2000+INDEX($I$2:$I$4,MATCH($B$1,$H$2:$H$4,0)),INDEX($M$2:$M$9,MATCH($B16&amp;$C16,$J$2:$J$9,0)),1,INDEX($N$2:$N$9,MATCH($B16&amp;$C16,$J$2:$J$9,0))))</f>
        <v>11.872122561203669</v>
      </c>
      <c r="AI16" s="119">
        <f ca="1">SUM(OFFSET('Output data (results)'!$B$10,AI$15-2000+INDEX($I$2:$I$4,MATCH($B$1,$H$2:$H$4,0)),INDEX($M$2:$M$9,MATCH($B16&amp;$C16,$J$2:$J$9,0)),1,INDEX($N$2:$N$9,MATCH($B16&amp;$C16,$J$2:$J$9,0))))</f>
        <v>11.206037511236048</v>
      </c>
      <c r="AJ16" s="119">
        <f ca="1">SUM(OFFSET('Output data (results)'!$B$10,AJ$15-2000+INDEX($I$2:$I$4,MATCH($B$1,$H$2:$H$4,0)),INDEX($M$2:$M$9,MATCH($B16&amp;$C16,$J$2:$J$9,0)),1,INDEX($N$2:$N$9,MATCH($B16&amp;$C16,$J$2:$J$9,0))))</f>
        <v>10.542899208080049</v>
      </c>
      <c r="AK16" s="119">
        <f ca="1">SUM(OFFSET('Output data (results)'!$B$10,AK$15-2000+INDEX($I$2:$I$4,MATCH($B$1,$H$2:$H$4,0)),INDEX($M$2:$M$9,MATCH($B16&amp;$C16,$J$2:$J$9,0)),1,INDEX($N$2:$N$9,MATCH($B16&amp;$C16,$J$2:$J$9,0))))</f>
        <v>9.8825851051677329</v>
      </c>
      <c r="AL16" s="119">
        <f ca="1">SUM(OFFSET('Output data (results)'!$B$10,AL$15-2000+INDEX($I$2:$I$4,MATCH($B$1,$H$2:$H$4,0)),INDEX($M$2:$M$9,MATCH($B16&amp;$C16,$J$2:$J$9,0)),1,INDEX($N$2:$N$9,MATCH($B16&amp;$C16,$J$2:$J$9,0))))</f>
        <v>9.2249704633993428</v>
      </c>
      <c r="AM16" s="119">
        <f ca="1">SUM(OFFSET('Output data (results)'!$B$10,AM$15-2000+INDEX($I$2:$I$4,MATCH($B$1,$H$2:$H$4,0)),INDEX($M$2:$M$9,MATCH($B16&amp;$C16,$J$2:$J$9,0)),1,INDEX($N$2:$N$9,MATCH($B16&amp;$C16,$J$2:$J$9,0))))</f>
        <v>8.5698749664301825</v>
      </c>
      <c r="AN16" s="119">
        <f ca="1">SUM(OFFSET('Output data (results)'!$B$10,AN$15-2000+INDEX($I$2:$I$4,MATCH($B$1,$H$2:$H$4,0)),INDEX($M$2:$M$9,MATCH($B16&amp;$C16,$J$2:$J$9,0)),1,INDEX($N$2:$N$9,MATCH($B16&amp;$C16,$J$2:$J$9,0))))</f>
        <v>8.5590410155677201</v>
      </c>
      <c r="AO16" s="119">
        <f ca="1">SUM(OFFSET('Output data (results)'!$B$10,AO$15-2000+INDEX($I$2:$I$4,MATCH($B$1,$H$2:$H$4,0)),INDEX($M$2:$M$9,MATCH($B16&amp;$C16,$J$2:$J$9,0)),1,INDEX($N$2:$N$9,MATCH($B16&amp;$C16,$J$2:$J$9,0))))</f>
        <v>8.5488380284221677</v>
      </c>
      <c r="AP16" s="119">
        <f ca="1">SUM(OFFSET('Output data (results)'!$B$10,AP$15-2000+INDEX($I$2:$I$4,MATCH($B$1,$H$2:$H$4,0)),INDEX($M$2:$M$9,MATCH($B16&amp;$C16,$J$2:$J$9,0)),1,INDEX($N$2:$N$9,MATCH($B16&amp;$C16,$J$2:$J$9,0))))</f>
        <v>8.539294881870827</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801.61949135232783</v>
      </c>
      <c r="L17" s="119">
        <f ca="1">SUM(OFFSET('Output data (results)'!$B$10,L$15-2000+INDEX($I$2:$I$4,MATCH($B$1,$H$2:$H$4,0)),INDEX($M$2:$M$9,MATCH($B17&amp;$C17,$J$2:$J$9,0)),1,INDEX($N$2:$N$9,MATCH($B17&amp;$C17,$J$2:$J$9,0))))</f>
        <v>781.09381090408408</v>
      </c>
      <c r="M17" s="119">
        <f ca="1">SUM(OFFSET('Output data (results)'!$B$10,M$15-2000+INDEX($I$2:$I$4,MATCH($B$1,$H$2:$H$4,0)),INDEX($M$2:$M$9,MATCH($B17&amp;$C17,$J$2:$J$9,0)),1,INDEX($N$2:$N$9,MATCH($B17&amp;$C17,$J$2:$J$9,0))))</f>
        <v>760.80563673746292</v>
      </c>
      <c r="N17" s="119">
        <f ca="1">SUM(OFFSET('Output data (results)'!$B$10,N$15-2000+INDEX($I$2:$I$4,MATCH($B$1,$H$2:$H$4,0)),INDEX($M$2:$M$9,MATCH($B17&amp;$C17,$J$2:$J$9,0)),1,INDEX($N$2:$N$9,MATCH($B17&amp;$C17,$J$2:$J$9,0))))</f>
        <v>739.66330460055906</v>
      </c>
      <c r="O17" s="119">
        <f ca="1">SUM(OFFSET('Output data (results)'!$B$10,O$15-2000+INDEX($I$2:$I$4,MATCH($B$1,$H$2:$H$4,0)),INDEX($M$2:$M$9,MATCH($B17&amp;$C17,$J$2:$J$9,0)),1,INDEX($N$2:$N$9,MATCH($B17&amp;$C17,$J$2:$J$9,0))))</f>
        <v>718.10483316490036</v>
      </c>
      <c r="P17" s="119">
        <f ca="1">SUM(OFFSET('Output data (results)'!$B$10,P$15-2000+INDEX($I$2:$I$4,MATCH($B$1,$H$2:$H$4,0)),INDEX($M$2:$M$9,MATCH($B17&amp;$C17,$J$2:$J$9,0)),1,INDEX($N$2:$N$9,MATCH($B17&amp;$C17,$J$2:$J$9,0))))</f>
        <v>696.79163026123388</v>
      </c>
      <c r="Q17" s="119">
        <f ca="1">SUM(OFFSET('Output data (results)'!$B$10,Q$15-2000+INDEX($I$2:$I$4,MATCH($B$1,$H$2:$H$4,0)),INDEX($M$2:$M$9,MATCH($B17&amp;$C17,$J$2:$J$9,0)),1,INDEX($N$2:$N$9,MATCH($B17&amp;$C17,$J$2:$J$9,0))))</f>
        <v>675.79810631523696</v>
      </c>
      <c r="R17" s="119">
        <f ca="1">SUM(OFFSET('Output data (results)'!$B$10,R$15-2000+INDEX($I$2:$I$4,MATCH($B$1,$H$2:$H$4,0)),INDEX($M$2:$M$9,MATCH($B17&amp;$C17,$J$2:$J$9,0)),1,INDEX($N$2:$N$9,MATCH($B17&amp;$C17,$J$2:$J$9,0))))</f>
        <v>655.22598610485045</v>
      </c>
      <c r="S17" s="119">
        <f ca="1">SUM(OFFSET('Output data (results)'!$B$10,S$15-2000+INDEX($I$2:$I$4,MATCH($B$1,$H$2:$H$4,0)),INDEX($M$2:$M$9,MATCH($B17&amp;$C17,$J$2:$J$9,0)),1,INDEX($N$2:$N$9,MATCH($B17&amp;$C17,$J$2:$J$9,0))))</f>
        <v>634.51807486926964</v>
      </c>
      <c r="T17" s="119">
        <f ca="1">SUM(OFFSET('Output data (results)'!$B$10,T$15-2000+INDEX($I$2:$I$4,MATCH($B$1,$H$2:$H$4,0)),INDEX($M$2:$M$9,MATCH($B17&amp;$C17,$J$2:$J$9,0)),1,INDEX($N$2:$N$9,MATCH($B17&amp;$C17,$J$2:$J$9,0))))</f>
        <v>614.13148924475252</v>
      </c>
      <c r="U17" s="119">
        <f ca="1">SUM(OFFSET('Output data (results)'!$B$10,U$15-2000+INDEX($I$2:$I$4,MATCH($B$1,$H$2:$H$4,0)),INDEX($M$2:$M$9,MATCH($B17&amp;$C17,$J$2:$J$9,0)),1,INDEX($N$2:$N$9,MATCH($B17&amp;$C17,$J$2:$J$9,0))))</f>
        <v>594.44727035647099</v>
      </c>
      <c r="V17" s="119">
        <f ca="1">SUM(OFFSET('Output data (results)'!$B$10,V$15-2000+INDEX($I$2:$I$4,MATCH($B$1,$H$2:$H$4,0)),INDEX($M$2:$M$9,MATCH($B17&amp;$C17,$J$2:$J$9,0)),1,INDEX($N$2:$N$9,MATCH($B17&amp;$C17,$J$2:$J$9,0))))</f>
        <v>575.38714239763044</v>
      </c>
      <c r="W17" s="119">
        <f ca="1">SUM(OFFSET('Output data (results)'!$B$10,W$15-2000+INDEX($I$2:$I$4,MATCH($B$1,$H$2:$H$4,0)),INDEX($M$2:$M$9,MATCH($B17&amp;$C17,$J$2:$J$9,0)),1,INDEX($N$2:$N$9,MATCH($B17&amp;$C17,$J$2:$J$9,0))))</f>
        <v>556.89642268248872</v>
      </c>
      <c r="X17" s="119">
        <f ca="1">SUM(OFFSET('Output data (results)'!$B$10,X$15-2000+INDEX($I$2:$I$4,MATCH($B$1,$H$2:$H$4,0)),INDEX($M$2:$M$9,MATCH($B17&amp;$C17,$J$2:$J$9,0)),1,INDEX($N$2:$N$9,MATCH($B17&amp;$C17,$J$2:$J$9,0))))</f>
        <v>538.91287548776154</v>
      </c>
      <c r="Y17" s="119">
        <f ca="1">SUM(OFFSET('Output data (results)'!$B$10,Y$15-2000+INDEX($I$2:$I$4,MATCH($B$1,$H$2:$H$4,0)),INDEX($M$2:$M$9,MATCH($B17&amp;$C17,$J$2:$J$9,0)),1,INDEX($N$2:$N$9,MATCH($B17&amp;$C17,$J$2:$J$9,0))))</f>
        <v>521.41884168368824</v>
      </c>
      <c r="Z17" s="119">
        <f ca="1">SUM(OFFSET('Output data (results)'!$B$10,Z$15-2000+INDEX($I$2:$I$4,MATCH($B$1,$H$2:$H$4,0)),INDEX($M$2:$M$9,MATCH($B17&amp;$C17,$J$2:$J$9,0)),1,INDEX($N$2:$N$9,MATCH($B17&amp;$C17,$J$2:$J$9,0))))</f>
        <v>504.39754856376453</v>
      </c>
      <c r="AA17" s="119">
        <f ca="1">SUM(OFFSET('Output data (results)'!$B$10,AA$15-2000+INDEX($I$2:$I$4,MATCH($B$1,$H$2:$H$4,0)),INDEX($M$2:$M$9,MATCH($B17&amp;$C17,$J$2:$J$9,0)),1,INDEX($N$2:$N$9,MATCH($B17&amp;$C17,$J$2:$J$9,0))))</f>
        <v>487.82569781507584</v>
      </c>
      <c r="AB17" s="119">
        <f ca="1">SUM(OFFSET('Output data (results)'!$B$10,AB$15-2000+INDEX($I$2:$I$4,MATCH($B$1,$H$2:$H$4,0)),INDEX($M$2:$M$9,MATCH($B17&amp;$C17,$J$2:$J$9,0)),1,INDEX($N$2:$N$9,MATCH($B17&amp;$C17,$J$2:$J$9,0))))</f>
        <v>471.67230985165338</v>
      </c>
      <c r="AC17" s="119">
        <f ca="1">SUM(OFFSET('Output data (results)'!$B$10,AC$15-2000+INDEX($I$2:$I$4,MATCH($B$1,$H$2:$H$4,0)),INDEX($M$2:$M$9,MATCH($B17&amp;$C17,$J$2:$J$9,0)),1,INDEX($N$2:$N$9,MATCH($B17&amp;$C17,$J$2:$J$9,0))))</f>
        <v>455.95162157366997</v>
      </c>
      <c r="AD17" s="119">
        <f ca="1">SUM(OFFSET('Output data (results)'!$B$10,AD$15-2000+INDEX($I$2:$I$4,MATCH($B$1,$H$2:$H$4,0)),INDEX($M$2:$M$9,MATCH($B17&amp;$C17,$J$2:$J$9,0)),1,INDEX($N$2:$N$9,MATCH($B17&amp;$C17,$J$2:$J$9,0))))</f>
        <v>440.88905890239187</v>
      </c>
      <c r="AE17" s="119">
        <f ca="1">SUM(OFFSET('Output data (results)'!$B$10,AE$15-2000+INDEX($I$2:$I$4,MATCH($B$1,$H$2:$H$4,0)),INDEX($M$2:$M$9,MATCH($B17&amp;$C17,$J$2:$J$9,0)),1,INDEX($N$2:$N$9,MATCH($B17&amp;$C17,$J$2:$J$9,0))))</f>
        <v>426.37519425723553</v>
      </c>
      <c r="AF17" s="119">
        <f ca="1">SUM(OFFSET('Output data (results)'!$B$10,AF$15-2000+INDEX($I$2:$I$4,MATCH($B$1,$H$2:$H$4,0)),INDEX($M$2:$M$9,MATCH($B17&amp;$C17,$J$2:$J$9,0)),1,INDEX($N$2:$N$9,MATCH($B17&amp;$C17,$J$2:$J$9,0))))</f>
        <v>412.4636961757497</v>
      </c>
      <c r="AG17" s="119">
        <f ca="1">SUM(OFFSET('Output data (results)'!$B$10,AG$15-2000+INDEX($I$2:$I$4,MATCH($B$1,$H$2:$H$4,0)),INDEX($M$2:$M$9,MATCH($B17&amp;$C17,$J$2:$J$9,0)),1,INDEX($N$2:$N$9,MATCH($B17&amp;$C17,$J$2:$J$9,0))))</f>
        <v>399.19053769348739</v>
      </c>
      <c r="AH17" s="119">
        <f ca="1">SUM(OFFSET('Output data (results)'!$B$10,AH$15-2000+INDEX($I$2:$I$4,MATCH($B$1,$H$2:$H$4,0)),INDEX($M$2:$M$9,MATCH($B17&amp;$C17,$J$2:$J$9,0)),1,INDEX($N$2:$N$9,MATCH($B17&amp;$C17,$J$2:$J$9,0))))</f>
        <v>386.39168564516922</v>
      </c>
      <c r="AI17" s="119">
        <f ca="1">SUM(OFFSET('Output data (results)'!$B$10,AI$15-2000+INDEX($I$2:$I$4,MATCH($B$1,$H$2:$H$4,0)),INDEX($M$2:$M$9,MATCH($B17&amp;$C17,$J$2:$J$9,0)),1,INDEX($N$2:$N$9,MATCH($B17&amp;$C17,$J$2:$J$9,0))))</f>
        <v>374.02306669976264</v>
      </c>
      <c r="AJ17" s="119">
        <f ca="1">SUM(OFFSET('Output data (results)'!$B$10,AJ$15-2000+INDEX($I$2:$I$4,MATCH($B$1,$H$2:$H$4,0)),INDEX($M$2:$M$9,MATCH($B17&amp;$C17,$J$2:$J$9,0)),1,INDEX($N$2:$N$9,MATCH($B17&amp;$C17,$J$2:$J$9,0))))</f>
        <v>362.22621536487304</v>
      </c>
      <c r="AK17" s="119">
        <f ca="1">SUM(OFFSET('Output data (results)'!$B$10,AK$15-2000+INDEX($I$2:$I$4,MATCH($B$1,$H$2:$H$4,0)),INDEX($M$2:$M$9,MATCH($B17&amp;$C17,$J$2:$J$9,0)),1,INDEX($N$2:$N$9,MATCH($B17&amp;$C17,$J$2:$J$9,0))))</f>
        <v>350.95969826551919</v>
      </c>
      <c r="AL17" s="119">
        <f ca="1">SUM(OFFSET('Output data (results)'!$B$10,AL$15-2000+INDEX($I$2:$I$4,MATCH($B$1,$H$2:$H$4,0)),INDEX($M$2:$M$9,MATCH($B17&amp;$C17,$J$2:$J$9,0)),1,INDEX($N$2:$N$9,MATCH($B17&amp;$C17,$J$2:$J$9,0))))</f>
        <v>339.98674345186913</v>
      </c>
      <c r="AM17" s="119">
        <f ca="1">SUM(OFFSET('Output data (results)'!$B$10,AM$15-2000+INDEX($I$2:$I$4,MATCH($B$1,$H$2:$H$4,0)),INDEX($M$2:$M$9,MATCH($B17&amp;$C17,$J$2:$J$9,0)),1,INDEX($N$2:$N$9,MATCH($B17&amp;$C17,$J$2:$J$9,0))))</f>
        <v>329.72078124391351</v>
      </c>
      <c r="AN17" s="119">
        <f ca="1">SUM(OFFSET('Output data (results)'!$B$10,AN$15-2000+INDEX($I$2:$I$4,MATCH($B$1,$H$2:$H$4,0)),INDEX($M$2:$M$9,MATCH($B17&amp;$C17,$J$2:$J$9,0)),1,INDEX($N$2:$N$9,MATCH($B17&amp;$C17,$J$2:$J$9,0))))</f>
        <v>320.06822258962904</v>
      </c>
      <c r="AO17" s="119">
        <f ca="1">SUM(OFFSET('Output data (results)'!$B$10,AO$15-2000+INDEX($I$2:$I$4,MATCH($B$1,$H$2:$H$4,0)),INDEX($M$2:$M$9,MATCH($B17&amp;$C17,$J$2:$J$9,0)),1,INDEX($N$2:$N$9,MATCH($B17&amp;$C17,$J$2:$J$9,0))))</f>
        <v>311.31452368142993</v>
      </c>
      <c r="AP17" s="119">
        <f ca="1">SUM(OFFSET('Output data (results)'!$B$10,AP$15-2000+INDEX($I$2:$I$4,MATCH($B$1,$H$2:$H$4,0)),INDEX($M$2:$M$9,MATCH($B17&amp;$C17,$J$2:$J$9,0)),1,INDEX($N$2:$N$9,MATCH($B17&amp;$C17,$J$2:$J$9,0))))</f>
        <v>303.74348690408794</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24.503709372875822</v>
      </c>
      <c r="L18" s="119">
        <f ca="1">SUM(OFFSET('Output data (results)'!$B$10,L$15-2000+INDEX($I$2:$I$4,MATCH($B$1,$H$2:$H$4,0)),INDEX($M$2:$M$9,MATCH($B18&amp;$C18,$J$2:$J$9,0)),1,INDEX($N$2:$N$9,MATCH($B18&amp;$C18,$J$2:$J$9,0))))</f>
        <v>25.258570461982188</v>
      </c>
      <c r="M18" s="119">
        <f ca="1">SUM(OFFSET('Output data (results)'!$B$10,M$15-2000+INDEX($I$2:$I$4,MATCH($B$1,$H$2:$H$4,0)),INDEX($M$2:$M$9,MATCH($B18&amp;$C18,$J$2:$J$9,0)),1,INDEX($N$2:$N$9,MATCH($B18&amp;$C18,$J$2:$J$9,0))))</f>
        <v>26.94528772869424</v>
      </c>
      <c r="N18" s="119">
        <f ca="1">SUM(OFFSET('Output data (results)'!$B$10,N$15-2000+INDEX($I$2:$I$4,MATCH($B$1,$H$2:$H$4,0)),INDEX($M$2:$M$9,MATCH($B18&amp;$C18,$J$2:$J$9,0)),1,INDEX($N$2:$N$9,MATCH($B18&amp;$C18,$J$2:$J$9,0))))</f>
        <v>28.41489983996323</v>
      </c>
      <c r="O18" s="119">
        <f ca="1">SUM(OFFSET('Output data (results)'!$B$10,O$15-2000+INDEX($I$2:$I$4,MATCH($B$1,$H$2:$H$4,0)),INDEX($M$2:$M$9,MATCH($B18&amp;$C18,$J$2:$J$9,0)),1,INDEX($N$2:$N$9,MATCH($B18&amp;$C18,$J$2:$J$9,0))))</f>
        <v>29.895935894779701</v>
      </c>
      <c r="P18" s="119">
        <f ca="1">SUM(OFFSET('Output data (results)'!$B$10,P$15-2000+INDEX($I$2:$I$4,MATCH($B$1,$H$2:$H$4,0)),INDEX($M$2:$M$9,MATCH($B18&amp;$C18,$J$2:$J$9,0)),1,INDEX($N$2:$N$9,MATCH($B18&amp;$C18,$J$2:$J$9,0))))</f>
        <v>31.39058935272039</v>
      </c>
      <c r="Q18" s="119">
        <f ca="1">SUM(OFFSET('Output data (results)'!$B$10,Q$15-2000+INDEX($I$2:$I$4,MATCH($B$1,$H$2:$H$4,0)),INDEX($M$2:$M$9,MATCH($B18&amp;$C18,$J$2:$J$9,0)),1,INDEX($N$2:$N$9,MATCH($B18&amp;$C18,$J$2:$J$9,0))))</f>
        <v>32.912349645135983</v>
      </c>
      <c r="R18" s="119">
        <f ca="1">SUM(OFFSET('Output data (results)'!$B$10,R$15-2000+INDEX($I$2:$I$4,MATCH($B$1,$H$2:$H$4,0)),INDEX($M$2:$M$9,MATCH($B18&amp;$C18,$J$2:$J$9,0)),1,INDEX($N$2:$N$9,MATCH($B18&amp;$C18,$J$2:$J$9,0))))</f>
        <v>34.480489281781466</v>
      </c>
      <c r="S18" s="119">
        <f ca="1">SUM(OFFSET('Output data (results)'!$B$10,S$15-2000+INDEX($I$2:$I$4,MATCH($B$1,$H$2:$H$4,0)),INDEX($M$2:$M$9,MATCH($B18&amp;$C18,$J$2:$J$9,0)),1,INDEX($N$2:$N$9,MATCH($B18&amp;$C18,$J$2:$J$9,0))))</f>
        <v>36.074499647742215</v>
      </c>
      <c r="T18" s="119">
        <f ca="1">SUM(OFFSET('Output data (results)'!$B$10,T$15-2000+INDEX($I$2:$I$4,MATCH($B$1,$H$2:$H$4,0)),INDEX($M$2:$M$9,MATCH($B18&amp;$C18,$J$2:$J$9,0)),1,INDEX($N$2:$N$9,MATCH($B18&amp;$C18,$J$2:$J$9,0))))</f>
        <v>36.298527448295467</v>
      </c>
      <c r="U18" s="119">
        <f ca="1">SUM(OFFSET('Output data (results)'!$B$10,U$15-2000+INDEX($I$2:$I$4,MATCH($B$1,$H$2:$H$4,0)),INDEX($M$2:$M$9,MATCH($B18&amp;$C18,$J$2:$J$9,0)),1,INDEX($N$2:$N$9,MATCH($B18&amp;$C18,$J$2:$J$9,0))))</f>
        <v>36.573303125629998</v>
      </c>
      <c r="V18" s="119">
        <f ca="1">SUM(OFFSET('Output data (results)'!$B$10,V$15-2000+INDEX($I$2:$I$4,MATCH($B$1,$H$2:$H$4,0)),INDEX($M$2:$M$9,MATCH($B18&amp;$C18,$J$2:$J$9,0)),1,INDEX($N$2:$N$9,MATCH($B18&amp;$C18,$J$2:$J$9,0))))</f>
        <v>36.90281360758086</v>
      </c>
      <c r="W18" s="119">
        <f ca="1">SUM(OFFSET('Output data (results)'!$B$10,W$15-2000+INDEX($I$2:$I$4,MATCH($B$1,$H$2:$H$4,0)),INDEX($M$2:$M$9,MATCH($B18&amp;$C18,$J$2:$J$9,0)),1,INDEX($N$2:$N$9,MATCH($B18&amp;$C18,$J$2:$J$9,0))))</f>
        <v>37.254468538501229</v>
      </c>
      <c r="X18" s="119">
        <f ca="1">SUM(OFFSET('Output data (results)'!$B$10,X$15-2000+INDEX($I$2:$I$4,MATCH($B$1,$H$2:$H$4,0)),INDEX($M$2:$M$9,MATCH($B18&amp;$C18,$J$2:$J$9,0)),1,INDEX($N$2:$N$9,MATCH($B18&amp;$C18,$J$2:$J$9,0))))</f>
        <v>37.631292841624479</v>
      </c>
      <c r="Y18" s="119">
        <f ca="1">SUM(OFFSET('Output data (results)'!$B$10,Y$15-2000+INDEX($I$2:$I$4,MATCH($B$1,$H$2:$H$4,0)),INDEX($M$2:$M$9,MATCH($B18&amp;$C18,$J$2:$J$9,0)),1,INDEX($N$2:$N$9,MATCH($B18&amp;$C18,$J$2:$J$9,0))))</f>
        <v>38.026332483935001</v>
      </c>
      <c r="Z18" s="119">
        <f ca="1">SUM(OFFSET('Output data (results)'!$B$10,Z$15-2000+INDEX($I$2:$I$4,MATCH($B$1,$H$2:$H$4,0)),INDEX($M$2:$M$9,MATCH($B18&amp;$C18,$J$2:$J$9,0)),1,INDEX($N$2:$N$9,MATCH($B18&amp;$C18,$J$2:$J$9,0))))</f>
        <v>38.441381281051619</v>
      </c>
      <c r="AA18" s="119">
        <f ca="1">SUM(OFFSET('Output data (results)'!$B$10,AA$15-2000+INDEX($I$2:$I$4,MATCH($B$1,$H$2:$H$4,0)),INDEX($M$2:$M$9,MATCH($B18&amp;$C18,$J$2:$J$9,0)),1,INDEX($N$2:$N$9,MATCH($B18&amp;$C18,$J$2:$J$9,0))))</f>
        <v>38.874063707815388</v>
      </c>
      <c r="AB18" s="119">
        <f ca="1">SUM(OFFSET('Output data (results)'!$B$10,AB$15-2000+INDEX($I$2:$I$4,MATCH($B$1,$H$2:$H$4,0)),INDEX($M$2:$M$9,MATCH($B18&amp;$C18,$J$2:$J$9,0)),1,INDEX($N$2:$N$9,MATCH($B18&amp;$C18,$J$2:$J$9,0))))</f>
        <v>39.311920046031169</v>
      </c>
      <c r="AC18" s="119">
        <f ca="1">SUM(OFFSET('Output data (results)'!$B$10,AC$15-2000+INDEX($I$2:$I$4,MATCH($B$1,$H$2:$H$4,0)),INDEX($M$2:$M$9,MATCH($B18&amp;$C18,$J$2:$J$9,0)),1,INDEX($N$2:$N$9,MATCH($B18&amp;$C18,$J$2:$J$9,0))))</f>
        <v>39.772575372786129</v>
      </c>
      <c r="AD18" s="119">
        <f ca="1">SUM(OFFSET('Output data (results)'!$B$10,AD$15-2000+INDEX($I$2:$I$4,MATCH($B$1,$H$2:$H$4,0)),INDEX($M$2:$M$9,MATCH($B18&amp;$C18,$J$2:$J$9,0)),1,INDEX($N$2:$N$9,MATCH($B18&amp;$C18,$J$2:$J$9,0))))</f>
        <v>40.255227231589785</v>
      </c>
      <c r="AE18" s="119">
        <f ca="1">SUM(OFFSET('Output data (results)'!$B$10,AE$15-2000+INDEX($I$2:$I$4,MATCH($B$1,$H$2:$H$4,0)),INDEX($M$2:$M$9,MATCH($B18&amp;$C18,$J$2:$J$9,0)),1,INDEX($N$2:$N$9,MATCH($B18&amp;$C18,$J$2:$J$9,0))))</f>
        <v>40.745558845226</v>
      </c>
      <c r="AF18" s="119">
        <f ca="1">SUM(OFFSET('Output data (results)'!$B$10,AF$15-2000+INDEX($I$2:$I$4,MATCH($B$1,$H$2:$H$4,0)),INDEX($M$2:$M$9,MATCH($B18&amp;$C18,$J$2:$J$9,0)),1,INDEX($N$2:$N$9,MATCH($B18&amp;$C18,$J$2:$J$9,0))))</f>
        <v>41.238233429404147</v>
      </c>
      <c r="AG18" s="119">
        <f ca="1">SUM(OFFSET('Output data (results)'!$B$10,AG$15-2000+INDEX($I$2:$I$4,MATCH($B$1,$H$2:$H$4,0)),INDEX($M$2:$M$9,MATCH($B18&amp;$C18,$J$2:$J$9,0)),1,INDEX($N$2:$N$9,MATCH($B18&amp;$C18,$J$2:$J$9,0))))</f>
        <v>41.731542231206326</v>
      </c>
      <c r="AH18" s="119">
        <f ca="1">SUM(OFFSET('Output data (results)'!$B$10,AH$15-2000+INDEX($I$2:$I$4,MATCH($B$1,$H$2:$H$4,0)),INDEX($M$2:$M$9,MATCH($B18&amp;$C18,$J$2:$J$9,0)),1,INDEX($N$2:$N$9,MATCH($B18&amp;$C18,$J$2:$J$9,0))))</f>
        <v>42.230189034327303</v>
      </c>
      <c r="AI18" s="119">
        <f ca="1">SUM(OFFSET('Output data (results)'!$B$10,AI$15-2000+INDEX($I$2:$I$4,MATCH($B$1,$H$2:$H$4,0)),INDEX($M$2:$M$9,MATCH($B18&amp;$C18,$J$2:$J$9,0)),1,INDEX($N$2:$N$9,MATCH($B18&amp;$C18,$J$2:$J$9,0))))</f>
        <v>42.719478372066717</v>
      </c>
      <c r="AJ18" s="119">
        <f ca="1">SUM(OFFSET('Output data (results)'!$B$10,AJ$15-2000+INDEX($I$2:$I$4,MATCH($B$1,$H$2:$H$4,0)),INDEX($M$2:$M$9,MATCH($B18&amp;$C18,$J$2:$J$9,0)),1,INDEX($N$2:$N$9,MATCH($B18&amp;$C18,$J$2:$J$9,0))))</f>
        <v>43.201541325113013</v>
      </c>
      <c r="AK18" s="119">
        <f ca="1">SUM(OFFSET('Output data (results)'!$B$10,AK$15-2000+INDEX($I$2:$I$4,MATCH($B$1,$H$2:$H$4,0)),INDEX($M$2:$M$9,MATCH($B18&amp;$C18,$J$2:$J$9,0)),1,INDEX($N$2:$N$9,MATCH($B18&amp;$C18,$J$2:$J$9,0))))</f>
        <v>43.677143148759271</v>
      </c>
      <c r="AL18" s="119">
        <f ca="1">SUM(OFFSET('Output data (results)'!$B$10,AL$15-2000+INDEX($I$2:$I$4,MATCH($B$1,$H$2:$H$4,0)),INDEX($M$2:$M$9,MATCH($B18&amp;$C18,$J$2:$J$9,0)),1,INDEX($N$2:$N$9,MATCH($B18&amp;$C18,$J$2:$J$9,0))))</f>
        <v>44.154912040781554</v>
      </c>
      <c r="AM18" s="119">
        <f ca="1">SUM(OFFSET('Output data (results)'!$B$10,AM$15-2000+INDEX($I$2:$I$4,MATCH($B$1,$H$2:$H$4,0)),INDEX($M$2:$M$9,MATCH($B18&amp;$C18,$J$2:$J$9,0)),1,INDEX($N$2:$N$9,MATCH($B18&amp;$C18,$J$2:$J$9,0))))</f>
        <v>44.636979200189849</v>
      </c>
      <c r="AN18" s="119">
        <f ca="1">SUM(OFFSET('Output data (results)'!$B$10,AN$15-2000+INDEX($I$2:$I$4,MATCH($B$1,$H$2:$H$4,0)),INDEX($M$2:$M$9,MATCH($B18&amp;$C18,$J$2:$J$9,0)),1,INDEX($N$2:$N$9,MATCH($B18&amp;$C18,$J$2:$J$9,0))))</f>
        <v>45.107129679774971</v>
      </c>
      <c r="AO18" s="119">
        <f ca="1">SUM(OFFSET('Output data (results)'!$B$10,AO$15-2000+INDEX($I$2:$I$4,MATCH($B$1,$H$2:$H$4,0)),INDEX($M$2:$M$9,MATCH($B18&amp;$C18,$J$2:$J$9,0)),1,INDEX($N$2:$N$9,MATCH($B18&amp;$C18,$J$2:$J$9,0))))</f>
        <v>45.55370027960597</v>
      </c>
      <c r="AP18" s="119">
        <f ca="1">SUM(OFFSET('Output data (results)'!$B$10,AP$15-2000+INDEX($I$2:$I$4,MATCH($B$1,$H$2:$H$4,0)),INDEX($M$2:$M$9,MATCH($B18&amp;$C18,$J$2:$J$9,0)),1,INDEX($N$2:$N$9,MATCH($B18&amp;$C18,$J$2:$J$9,0))))</f>
        <v>45.956864910258702</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11.066647744235141</v>
      </c>
      <c r="K19" s="119">
        <f ca="1">SUM(OFFSET('Output data (results)'!$B$10,K$15-2000+INDEX($I$2:$I$4,MATCH($B$1,$H$2:$H$4,0)),INDEX($M$2:$M$9,MATCH($B19&amp;$C19,$J$2:$J$9,0)),1,INDEX($N$2:$N$9,MATCH($B19&amp;$C19,$J$2:$J$9,0))))</f>
        <v>10.779294799344312</v>
      </c>
      <c r="L19" s="119">
        <f ca="1">SUM(OFFSET('Output data (results)'!$B$10,L$15-2000+INDEX($I$2:$I$4,MATCH($B$1,$H$2:$H$4,0)),INDEX($M$2:$M$9,MATCH($B19&amp;$C19,$J$2:$J$9,0)),1,INDEX($N$2:$N$9,MATCH($B19&amp;$C19,$J$2:$J$9,0))))</f>
        <v>10.505437139073944</v>
      </c>
      <c r="M19" s="119">
        <f ca="1">SUM(OFFSET('Output data (results)'!$B$10,M$15-2000+INDEX($I$2:$I$4,MATCH($B$1,$H$2:$H$4,0)),INDEX($M$2:$M$9,MATCH($B19&amp;$C19,$J$2:$J$9,0)),1,INDEX($N$2:$N$9,MATCH($B19&amp;$C19,$J$2:$J$9,0))))</f>
        <v>10.239140877643077</v>
      </c>
      <c r="N19" s="119">
        <f ca="1">SUM(OFFSET('Output data (results)'!$B$10,N$15-2000+INDEX($I$2:$I$4,MATCH($B$1,$H$2:$H$4,0)),INDEX($M$2:$M$9,MATCH($B19&amp;$C19,$J$2:$J$9,0)),1,INDEX($N$2:$N$9,MATCH($B19&amp;$C19,$J$2:$J$9,0))))</f>
        <v>9.9839507724404033</v>
      </c>
      <c r="O19" s="119">
        <f ca="1">SUM(OFFSET('Output data (results)'!$B$10,O$15-2000+INDEX($I$2:$I$4,MATCH($B$1,$H$2:$H$4,0)),INDEX($M$2:$M$9,MATCH($B19&amp;$C19,$J$2:$J$9,0)),1,INDEX($N$2:$N$9,MATCH($B19&amp;$C19,$J$2:$J$9,0))))</f>
        <v>9.73772856036374</v>
      </c>
      <c r="P19" s="119">
        <f ca="1">SUM(OFFSET('Output data (results)'!$B$10,P$15-2000+INDEX($I$2:$I$4,MATCH($B$1,$H$2:$H$4,0)),INDEX($M$2:$M$9,MATCH($B19&amp;$C19,$J$2:$J$9,0)),1,INDEX($N$2:$N$9,MATCH($B19&amp;$C19,$J$2:$J$9,0))))</f>
        <v>9.4977871008233272</v>
      </c>
      <c r="Q19" s="119">
        <f ca="1">SUM(OFFSET('Output data (results)'!$B$10,Q$15-2000+INDEX($I$2:$I$4,MATCH($B$1,$H$2:$H$4,0)),INDEX($M$2:$M$9,MATCH($B19&amp;$C19,$J$2:$J$9,0)),1,INDEX($N$2:$N$9,MATCH($B19&amp;$C19,$J$2:$J$9,0))))</f>
        <v>9.2642712354306553</v>
      </c>
      <c r="R19" s="119">
        <f ca="1">SUM(OFFSET('Output data (results)'!$B$10,R$15-2000+INDEX($I$2:$I$4,MATCH($B$1,$H$2:$H$4,0)),INDEX($M$2:$M$9,MATCH($B19&amp;$C19,$J$2:$J$9,0)),1,INDEX($N$2:$N$9,MATCH($B19&amp;$C19,$J$2:$J$9,0))))</f>
        <v>9.0392598793641863</v>
      </c>
      <c r="S19" s="119">
        <f ca="1">SUM(OFFSET('Output data (results)'!$B$10,S$15-2000+INDEX($I$2:$I$4,MATCH($B$1,$H$2:$H$4,0)),INDEX($M$2:$M$9,MATCH($B19&amp;$C19,$J$2:$J$9,0)),1,INDEX($N$2:$N$9,MATCH($B19&amp;$C19,$J$2:$J$9,0))))</f>
        <v>8.8227145649781793</v>
      </c>
      <c r="T19" s="119">
        <f ca="1">SUM(OFFSET('Output data (results)'!$B$10,T$15-2000+INDEX($I$2:$I$4,MATCH($B$1,$H$2:$H$4,0)),INDEX($M$2:$M$9,MATCH($B19&amp;$C19,$J$2:$J$9,0)),1,INDEX($N$2:$N$9,MATCH($B19&amp;$C19,$J$2:$J$9,0))))</f>
        <v>8.3393056240470749</v>
      </c>
      <c r="U19" s="119">
        <f ca="1">SUM(OFFSET('Output data (results)'!$B$10,U$15-2000+INDEX($I$2:$I$4,MATCH($B$1,$H$2:$H$4,0)),INDEX($M$2:$M$9,MATCH($B19&amp;$C19,$J$2:$J$9,0)),1,INDEX($N$2:$N$9,MATCH($B19&amp;$C19,$J$2:$J$9,0))))</f>
        <v>7.8835326515162212</v>
      </c>
      <c r="V19" s="119">
        <f ca="1">SUM(OFFSET('Output data (results)'!$B$10,V$15-2000+INDEX($I$2:$I$4,MATCH($B$1,$H$2:$H$4,0)),INDEX($M$2:$M$9,MATCH($B19&amp;$C19,$J$2:$J$9,0)),1,INDEX($N$2:$N$9,MATCH($B19&amp;$C19,$J$2:$J$9,0))))</f>
        <v>7.4536070446529212</v>
      </c>
      <c r="W19" s="119">
        <f ca="1">SUM(OFFSET('Output data (results)'!$B$10,W$15-2000+INDEX($I$2:$I$4,MATCH($B$1,$H$2:$H$4,0)),INDEX($M$2:$M$9,MATCH($B19&amp;$C19,$J$2:$J$9,0)),1,INDEX($N$2:$N$9,MATCH($B19&amp;$C19,$J$2:$J$9,0))))</f>
        <v>7.0819812747737991</v>
      </c>
      <c r="X19" s="119">
        <f ca="1">SUM(OFFSET('Output data (results)'!$B$10,X$15-2000+INDEX($I$2:$I$4,MATCH($B$1,$H$2:$H$4,0)),INDEX($M$2:$M$9,MATCH($B19&amp;$C19,$J$2:$J$9,0)),1,INDEX($N$2:$N$9,MATCH($B19&amp;$C19,$J$2:$J$9,0))))</f>
        <v>6.7129453974997952</v>
      </c>
      <c r="Y19" s="119">
        <f ca="1">SUM(OFFSET('Output data (results)'!$B$10,Y$15-2000+INDEX($I$2:$I$4,MATCH($B$1,$H$2:$H$4,0)),INDEX($M$2:$M$9,MATCH($B19&amp;$C19,$J$2:$J$9,0)),1,INDEX($N$2:$N$9,MATCH($B19&amp;$C19,$J$2:$J$9,0))))</f>
        <v>6.3463319938996623</v>
      </c>
      <c r="Z19" s="119">
        <f ca="1">SUM(OFFSET('Output data (results)'!$B$10,Z$15-2000+INDEX($I$2:$I$4,MATCH($B$1,$H$2:$H$4,0)),INDEX($M$2:$M$9,MATCH($B19&amp;$C19,$J$2:$J$9,0)),1,INDEX($N$2:$N$9,MATCH($B19&amp;$C19,$J$2:$J$9,0))))</f>
        <v>5.9820391454100159</v>
      </c>
      <c r="AA19" s="119">
        <f ca="1">SUM(OFFSET('Output data (results)'!$B$10,AA$15-2000+INDEX($I$2:$I$4,MATCH($B$1,$H$2:$H$4,0)),INDEX($M$2:$M$9,MATCH($B19&amp;$C19,$J$2:$J$9,0)),1,INDEX($N$2:$N$9,MATCH($B19&amp;$C19,$J$2:$J$9,0))))</f>
        <v>5.6199034141234936</v>
      </c>
      <c r="AB19" s="119">
        <f ca="1">SUM(OFFSET('Output data (results)'!$B$10,AB$15-2000+INDEX($I$2:$I$4,MATCH($B$1,$H$2:$H$4,0)),INDEX($M$2:$M$9,MATCH($B19&amp;$C19,$J$2:$J$9,0)),1,INDEX($N$2:$N$9,MATCH($B19&amp;$C19,$J$2:$J$9,0))))</f>
        <v>5.2597664385211047</v>
      </c>
      <c r="AC19" s="119">
        <f ca="1">SUM(OFFSET('Output data (results)'!$B$10,AC$15-2000+INDEX($I$2:$I$4,MATCH($B$1,$H$2:$H$4,0)),INDEX($M$2:$M$9,MATCH($B19&amp;$C19,$J$2:$J$9,0)),1,INDEX($N$2:$N$9,MATCH($B19&amp;$C19,$J$2:$J$9,0))))</f>
        <v>5.1319237893211067</v>
      </c>
      <c r="AD19" s="119">
        <f ca="1">SUM(OFFSET('Output data (results)'!$B$10,AD$15-2000+INDEX($I$2:$I$4,MATCH($B$1,$H$2:$H$4,0)),INDEX($M$2:$M$9,MATCH($B19&amp;$C19,$J$2:$J$9,0)),1,INDEX($N$2:$N$9,MATCH($B19&amp;$C19,$J$2:$J$9,0))))</f>
        <v>4.9020346615970443</v>
      </c>
      <c r="AE19" s="119">
        <f ca="1">SUM(OFFSET('Output data (results)'!$B$10,AE$15-2000+INDEX($I$2:$I$4,MATCH($B$1,$H$2:$H$4,0)),INDEX($M$2:$M$9,MATCH($B19&amp;$C19,$J$2:$J$9,0)),1,INDEX($N$2:$N$9,MATCH($B19&amp;$C19,$J$2:$J$9,0))))</f>
        <v>4.6734356469224059</v>
      </c>
      <c r="AF19" s="119">
        <f ca="1">SUM(OFFSET('Output data (results)'!$B$10,AF$15-2000+INDEX($I$2:$I$4,MATCH($B$1,$H$2:$H$4,0)),INDEX($M$2:$M$9,MATCH($B19&amp;$C19,$J$2:$J$9,0)),1,INDEX($N$2:$N$9,MATCH($B19&amp;$C19,$J$2:$J$9,0))))</f>
        <v>4.4460423007222474</v>
      </c>
      <c r="AG19" s="119">
        <f ca="1">SUM(OFFSET('Output data (results)'!$B$10,AG$15-2000+INDEX($I$2:$I$4,MATCH($B$1,$H$2:$H$4,0)),INDEX($M$2:$M$9,MATCH($B19&amp;$C19,$J$2:$J$9,0)),1,INDEX($N$2:$N$9,MATCH($B19&amp;$C19,$J$2:$J$9,0))))</f>
        <v>4.2197756641438033</v>
      </c>
      <c r="AH19" s="119">
        <f ca="1">SUM(OFFSET('Output data (results)'!$B$10,AH$15-2000+INDEX($I$2:$I$4,MATCH($B$1,$H$2:$H$4,0)),INDEX($M$2:$M$9,MATCH($B19&amp;$C19,$J$2:$J$9,0)),1,INDEX($N$2:$N$9,MATCH($B19&amp;$C19,$J$2:$J$9,0))))</f>
        <v>3.9946057723894768</v>
      </c>
      <c r="AI19" s="119">
        <f ca="1">SUM(OFFSET('Output data (results)'!$B$10,AI$15-2000+INDEX($I$2:$I$4,MATCH($B$1,$H$2:$H$4,0)),INDEX($M$2:$M$9,MATCH($B19&amp;$C19,$J$2:$J$9,0)),1,INDEX($N$2:$N$9,MATCH($B19&amp;$C19,$J$2:$J$9,0))))</f>
        <v>3.7704885455173489</v>
      </c>
      <c r="AJ19" s="119">
        <f ca="1">SUM(OFFSET('Output data (results)'!$B$10,AJ$15-2000+INDEX($I$2:$I$4,MATCH($B$1,$H$2:$H$4,0)),INDEX($M$2:$M$9,MATCH($B19&amp;$C19,$J$2:$J$9,0)),1,INDEX($N$2:$N$9,MATCH($B19&amp;$C19,$J$2:$J$9,0))))</f>
        <v>3.5473628087315801</v>
      </c>
      <c r="AK19" s="119">
        <f ca="1">SUM(OFFSET('Output data (results)'!$B$10,AK$15-2000+INDEX($I$2:$I$4,MATCH($B$1,$H$2:$H$4,0)),INDEX($M$2:$M$9,MATCH($B19&amp;$C19,$J$2:$J$9,0)),1,INDEX($N$2:$N$9,MATCH($B19&amp;$C19,$J$2:$J$9,0))))</f>
        <v>3.3251873288638678</v>
      </c>
      <c r="AL19" s="119">
        <f ca="1">SUM(OFFSET('Output data (results)'!$B$10,AL$15-2000+INDEX($I$2:$I$4,MATCH($B$1,$H$2:$H$4,0)),INDEX($M$2:$M$9,MATCH($B19&amp;$C19,$J$2:$J$9,0)),1,INDEX($N$2:$N$9,MATCH($B19&amp;$C19,$J$2:$J$9,0))))</f>
        <v>3.1039201350260783</v>
      </c>
      <c r="AM19" s="119">
        <f ca="1">SUM(OFFSET('Output data (results)'!$B$10,AM$15-2000+INDEX($I$2:$I$4,MATCH($B$1,$H$2:$H$4,0)),INDEX($M$2:$M$9,MATCH($B19&amp;$C19,$J$2:$J$9,0)),1,INDEX($N$2:$N$9,MATCH($B19&amp;$C19,$J$2:$J$9,0))))</f>
        <v>2.8835005562886731</v>
      </c>
      <c r="AN19" s="119">
        <f ca="1">SUM(OFFSET('Output data (results)'!$B$10,AN$15-2000+INDEX($I$2:$I$4,MATCH($B$1,$H$2:$H$4,0)),INDEX($M$2:$M$9,MATCH($B19&amp;$C19,$J$2:$J$9,0)),1,INDEX($N$2:$N$9,MATCH($B19&amp;$C19,$J$2:$J$9,0))))</f>
        <v>2.8798552635088965</v>
      </c>
      <c r="AO19" s="119">
        <f ca="1">SUM(OFFSET('Output data (results)'!$B$10,AO$15-2000+INDEX($I$2:$I$4,MATCH($B$1,$H$2:$H$4,0)),INDEX($M$2:$M$9,MATCH($B19&amp;$C19,$J$2:$J$9,0)),1,INDEX($N$2:$N$9,MATCH($B19&amp;$C19,$J$2:$J$9,0))))</f>
        <v>2.8764222707026708</v>
      </c>
      <c r="AP19" s="119">
        <f ca="1">SUM(OFFSET('Output data (results)'!$B$10,AP$15-2000+INDEX($I$2:$I$4,MATCH($B$1,$H$2:$H$4,0)),INDEX($M$2:$M$9,MATCH($B19&amp;$C19,$J$2:$J$9,0)),1,INDEX($N$2:$N$9,MATCH($B19&amp;$C19,$J$2:$J$9,0))))</f>
        <v>2.8732112940551322</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134.80821026422416</v>
      </c>
      <c r="K20" s="119">
        <f ca="1">SUM(OFFSET('Output data (results)'!$B$10,K$15-2000+INDEX($I$2:$I$4,MATCH($B$1,$H$2:$H$4,0)),INDEX($M$2:$M$9,MATCH($B20&amp;$C20,$J$2:$J$9,0)),1,INDEX($N$2:$N$9,MATCH($B20&amp;$C20,$J$2:$J$9,0))))</f>
        <v>138.54200894277699</v>
      </c>
      <c r="L20" s="119">
        <f ca="1">SUM(OFFSET('Output data (results)'!$B$10,L$15-2000+INDEX($I$2:$I$4,MATCH($B$1,$H$2:$H$4,0)),INDEX($M$2:$M$9,MATCH($B20&amp;$C20,$J$2:$J$9,0)),1,INDEX($N$2:$N$9,MATCH($B20&amp;$C20,$J$2:$J$9,0))))</f>
        <v>141.14490959451282</v>
      </c>
      <c r="M20" s="119">
        <f ca="1">SUM(OFFSET('Output data (results)'!$B$10,M$15-2000+INDEX($I$2:$I$4,MATCH($B$1,$H$2:$H$4,0)),INDEX($M$2:$M$9,MATCH($B20&amp;$C20,$J$2:$J$9,0)),1,INDEX($N$2:$N$9,MATCH($B20&amp;$C20,$J$2:$J$9,0))))</f>
        <v>144.14298024558073</v>
      </c>
      <c r="N20" s="119">
        <f ca="1">SUM(OFFSET('Output data (results)'!$B$10,N$15-2000+INDEX($I$2:$I$4,MATCH($B$1,$H$2:$H$4,0)),INDEX($M$2:$M$9,MATCH($B20&amp;$C20,$J$2:$J$9,0)),1,INDEX($N$2:$N$9,MATCH($B20&amp;$C20,$J$2:$J$9,0))))</f>
        <v>146.95485285923994</v>
      </c>
      <c r="O20" s="119">
        <f ca="1">SUM(OFFSET('Output data (results)'!$B$10,O$15-2000+INDEX($I$2:$I$4,MATCH($B$1,$H$2:$H$4,0)),INDEX($M$2:$M$9,MATCH($B20&amp;$C20,$J$2:$J$9,0)),1,INDEX($N$2:$N$9,MATCH($B20&amp;$C20,$J$2:$J$9,0))))</f>
        <v>149.84050757936032</v>
      </c>
      <c r="P20" s="119">
        <f ca="1">SUM(OFFSET('Output data (results)'!$B$10,P$15-2000+INDEX($I$2:$I$4,MATCH($B$1,$H$2:$H$4,0)),INDEX($M$2:$M$9,MATCH($B20&amp;$C20,$J$2:$J$9,0)),1,INDEX($N$2:$N$9,MATCH($B20&amp;$C20,$J$2:$J$9,0))))</f>
        <v>152.96725183867019</v>
      </c>
      <c r="Q20" s="119">
        <f ca="1">SUM(OFFSET('Output data (results)'!$B$10,Q$15-2000+INDEX($I$2:$I$4,MATCH($B$1,$H$2:$H$4,0)),INDEX($M$2:$M$9,MATCH($B20&amp;$C20,$J$2:$J$9,0)),1,INDEX($N$2:$N$9,MATCH($B20&amp;$C20,$J$2:$J$9,0))))</f>
        <v>156.24565775802807</v>
      </c>
      <c r="R20" s="119">
        <f ca="1">SUM(OFFSET('Output data (results)'!$B$10,R$15-2000+INDEX($I$2:$I$4,MATCH($B$1,$H$2:$H$4,0)),INDEX($M$2:$M$9,MATCH($B20&amp;$C20,$J$2:$J$9,0)),1,INDEX($N$2:$N$9,MATCH($B20&amp;$C20,$J$2:$J$9,0))))</f>
        <v>159.50531261803479</v>
      </c>
      <c r="S20" s="119">
        <f ca="1">SUM(OFFSET('Output data (results)'!$B$10,S$15-2000+INDEX($I$2:$I$4,MATCH($B$1,$H$2:$H$4,0)),INDEX($M$2:$M$9,MATCH($B20&amp;$C20,$J$2:$J$9,0)),1,INDEX($N$2:$N$9,MATCH($B20&amp;$C20,$J$2:$J$9,0))))</f>
        <v>162.75184418132912</v>
      </c>
      <c r="T20" s="119">
        <f ca="1">SUM(OFFSET('Output data (results)'!$B$10,T$15-2000+INDEX($I$2:$I$4,MATCH($B$1,$H$2:$H$4,0)),INDEX($M$2:$M$9,MATCH($B20&amp;$C20,$J$2:$J$9,0)),1,INDEX($N$2:$N$9,MATCH($B20&amp;$C20,$J$2:$J$9,0))))</f>
        <v>165.98325965061582</v>
      </c>
      <c r="U20" s="119">
        <f ca="1">SUM(OFFSET('Output data (results)'!$B$10,U$15-2000+INDEX($I$2:$I$4,MATCH($B$1,$H$2:$H$4,0)),INDEX($M$2:$M$9,MATCH($B20&amp;$C20,$J$2:$J$9,0)),1,INDEX($N$2:$N$9,MATCH($B20&amp;$C20,$J$2:$J$9,0))))</f>
        <v>169.20320652488195</v>
      </c>
      <c r="V20" s="119">
        <f ca="1">SUM(OFFSET('Output data (results)'!$B$10,V$15-2000+INDEX($I$2:$I$4,MATCH($B$1,$H$2:$H$4,0)),INDEX($M$2:$M$9,MATCH($B20&amp;$C20,$J$2:$J$9,0)),1,INDEX($N$2:$N$9,MATCH($B20&amp;$C20,$J$2:$J$9,0))))</f>
        <v>172.41750360030645</v>
      </c>
      <c r="W20" s="119">
        <f ca="1">SUM(OFFSET('Output data (results)'!$B$10,W$15-2000+INDEX($I$2:$I$4,MATCH($B$1,$H$2:$H$4,0)),INDEX($M$2:$M$9,MATCH($B20&amp;$C20,$J$2:$J$9,0)),1,INDEX($N$2:$N$9,MATCH($B20&amp;$C20,$J$2:$J$9,0))))</f>
        <v>175.62609759839708</v>
      </c>
      <c r="X20" s="119">
        <f ca="1">SUM(OFFSET('Output data (results)'!$B$10,X$15-2000+INDEX($I$2:$I$4,MATCH($B$1,$H$2:$H$4,0)),INDEX($M$2:$M$9,MATCH($B20&amp;$C20,$J$2:$J$9,0)),1,INDEX($N$2:$N$9,MATCH($B20&amp;$C20,$J$2:$J$9,0))))</f>
        <v>178.8345845642084</v>
      </c>
      <c r="Y20" s="119">
        <f ca="1">SUM(OFFSET('Output data (results)'!$B$10,Y$15-2000+INDEX($I$2:$I$4,MATCH($B$1,$H$2:$H$4,0)),INDEX($M$2:$M$9,MATCH($B20&amp;$C20,$J$2:$J$9,0)),1,INDEX($N$2:$N$9,MATCH($B20&amp;$C20,$J$2:$J$9,0))))</f>
        <v>182.04406716642643</v>
      </c>
      <c r="Z20" s="119">
        <f ca="1">SUM(OFFSET('Output data (results)'!$B$10,Z$15-2000+INDEX($I$2:$I$4,MATCH($B$1,$H$2:$H$4,0)),INDEX($M$2:$M$9,MATCH($B20&amp;$C20,$J$2:$J$9,0)),1,INDEX($N$2:$N$9,MATCH($B20&amp;$C20,$J$2:$J$9,0))))</f>
        <v>185.25053606741102</v>
      </c>
      <c r="AA20" s="119">
        <f ca="1">SUM(OFFSET('Output data (results)'!$B$10,AA$15-2000+INDEX($I$2:$I$4,MATCH($B$1,$H$2:$H$4,0)),INDEX($M$2:$M$9,MATCH($B20&amp;$C20,$J$2:$J$9,0)),1,INDEX($N$2:$N$9,MATCH($B20&amp;$C20,$J$2:$J$9,0))))</f>
        <v>188.45665942029137</v>
      </c>
      <c r="AB20" s="119">
        <f ca="1">SUM(OFFSET('Output data (results)'!$B$10,AB$15-2000+INDEX($I$2:$I$4,MATCH($B$1,$H$2:$H$4,0)),INDEX($M$2:$M$9,MATCH($B20&amp;$C20,$J$2:$J$9,0)),1,INDEX($N$2:$N$9,MATCH($B20&amp;$C20,$J$2:$J$9,0))))</f>
        <v>191.66685495139066</v>
      </c>
      <c r="AC20" s="119">
        <f ca="1">SUM(OFFSET('Output data (results)'!$B$10,AC$15-2000+INDEX($I$2:$I$4,MATCH($B$1,$H$2:$H$4,0)),INDEX($M$2:$M$9,MATCH($B20&amp;$C20,$J$2:$J$9,0)),1,INDEX($N$2:$N$9,MATCH($B20&amp;$C20,$J$2:$J$9,0))))</f>
        <v>194.87670181706858</v>
      </c>
      <c r="AD20" s="119">
        <f ca="1">SUM(OFFSET('Output data (results)'!$B$10,AD$15-2000+INDEX($I$2:$I$4,MATCH($B$1,$H$2:$H$4,0)),INDEX($M$2:$M$9,MATCH($B20&amp;$C20,$J$2:$J$9,0)),1,INDEX($N$2:$N$9,MATCH($B20&amp;$C20,$J$2:$J$9,0))))</f>
        <v>198.07802182813657</v>
      </c>
      <c r="AE20" s="119">
        <f ca="1">SUM(OFFSET('Output data (results)'!$B$10,AE$15-2000+INDEX($I$2:$I$4,MATCH($B$1,$H$2:$H$4,0)),INDEX($M$2:$M$9,MATCH($B20&amp;$C20,$J$2:$J$9,0)),1,INDEX($N$2:$N$9,MATCH($B20&amp;$C20,$J$2:$J$9,0))))</f>
        <v>201.27026709674686</v>
      </c>
      <c r="AF20" s="119">
        <f ca="1">SUM(OFFSET('Output data (results)'!$B$10,AF$15-2000+INDEX($I$2:$I$4,MATCH($B$1,$H$2:$H$4,0)),INDEX($M$2:$M$9,MATCH($B20&amp;$C20,$J$2:$J$9,0)),1,INDEX($N$2:$N$9,MATCH($B20&amp;$C20,$J$2:$J$9,0))))</f>
        <v>204.45455904142364</v>
      </c>
      <c r="AG20" s="119">
        <f ca="1">SUM(OFFSET('Output data (results)'!$B$10,AG$15-2000+INDEX($I$2:$I$4,MATCH($B$1,$H$2:$H$4,0)),INDEX($M$2:$M$9,MATCH($B20&amp;$C20,$J$2:$J$9,0)),1,INDEX($N$2:$N$9,MATCH($B20&amp;$C20,$J$2:$J$9,0))))</f>
        <v>207.63241397844249</v>
      </c>
      <c r="AH20" s="119">
        <f ca="1">SUM(OFFSET('Output data (results)'!$B$10,AH$15-2000+INDEX($I$2:$I$4,MATCH($B$1,$H$2:$H$4,0)),INDEX($M$2:$M$9,MATCH($B20&amp;$C20,$J$2:$J$9,0)),1,INDEX($N$2:$N$9,MATCH($B20&amp;$C20,$J$2:$J$9,0))))</f>
        <v>210.79751910537661</v>
      </c>
      <c r="AI20" s="119">
        <f ca="1">SUM(OFFSET('Output data (results)'!$B$10,AI$15-2000+INDEX($I$2:$I$4,MATCH($B$1,$H$2:$H$4,0)),INDEX($M$2:$M$9,MATCH($B20&amp;$C20,$J$2:$J$9,0)),1,INDEX($N$2:$N$9,MATCH($B20&amp;$C20,$J$2:$J$9,0))))</f>
        <v>213.94525503274312</v>
      </c>
      <c r="AJ20" s="119">
        <f ca="1">SUM(OFFSET('Output data (results)'!$B$10,AJ$15-2000+INDEX($I$2:$I$4,MATCH($B$1,$H$2:$H$4,0)),INDEX($M$2:$M$9,MATCH($B20&amp;$C20,$J$2:$J$9,0)),1,INDEX($N$2:$N$9,MATCH($B20&amp;$C20,$J$2:$J$9,0))))</f>
        <v>217.07427759022261</v>
      </c>
      <c r="AK20" s="119">
        <f ca="1">SUM(OFFSET('Output data (results)'!$B$10,AK$15-2000+INDEX($I$2:$I$4,MATCH($B$1,$H$2:$H$4,0)),INDEX($M$2:$M$9,MATCH($B20&amp;$C20,$J$2:$J$9,0)),1,INDEX($N$2:$N$9,MATCH($B20&amp;$C20,$J$2:$J$9,0))))</f>
        <v>220.17909114090514</v>
      </c>
      <c r="AL20" s="119">
        <f ca="1">SUM(OFFSET('Output data (results)'!$B$10,AL$15-2000+INDEX($I$2:$I$4,MATCH($B$1,$H$2:$H$4,0)),INDEX($M$2:$M$9,MATCH($B20&amp;$C20,$J$2:$J$9,0)),1,INDEX($N$2:$N$9,MATCH($B20&amp;$C20,$J$2:$J$9,0))))</f>
        <v>223.25354263513088</v>
      </c>
      <c r="AM20" s="119">
        <f ca="1">SUM(OFFSET('Output data (results)'!$B$10,AM$15-2000+INDEX($I$2:$I$4,MATCH($B$1,$H$2:$H$4,0)),INDEX($M$2:$M$9,MATCH($B20&amp;$C20,$J$2:$J$9,0)),1,INDEX($N$2:$N$9,MATCH($B20&amp;$C20,$J$2:$J$9,0))))</f>
        <v>226.2958715894099</v>
      </c>
      <c r="AN20" s="119">
        <f ca="1">SUM(OFFSET('Output data (results)'!$B$10,AN$15-2000+INDEX($I$2:$I$4,MATCH($B$1,$H$2:$H$4,0)),INDEX($M$2:$M$9,MATCH($B20&amp;$C20,$J$2:$J$9,0)),1,INDEX($N$2:$N$9,MATCH($B20&amp;$C20,$J$2:$J$9,0))))</f>
        <v>229.30569931764754</v>
      </c>
      <c r="AO20" s="119">
        <f ca="1">SUM(OFFSET('Output data (results)'!$B$10,AO$15-2000+INDEX($I$2:$I$4,MATCH($B$1,$H$2:$H$4,0)),INDEX($M$2:$M$9,MATCH($B20&amp;$C20,$J$2:$J$9,0)),1,INDEX($N$2:$N$9,MATCH($B20&amp;$C20,$J$2:$J$9,0))))</f>
        <v>232.28243523365401</v>
      </c>
      <c r="AP20" s="119">
        <f ca="1">SUM(OFFSET('Output data (results)'!$B$10,AP$15-2000+INDEX($I$2:$I$4,MATCH($B$1,$H$2:$H$4,0)),INDEX($M$2:$M$9,MATCH($B20&amp;$C20,$J$2:$J$9,0)),1,INDEX($N$2:$N$9,MATCH($B20&amp;$C20,$J$2:$J$9,0))))</f>
        <v>235.21978675917049</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1.4445390890695555</v>
      </c>
      <c r="L21" s="119">
        <f ca="1">SUM(OFFSET('Output data (results)'!$B$10,L$15-2000+INDEX($I$2:$I$4,MATCH($B$1,$H$2:$H$4,0)),INDEX($M$2:$M$9,MATCH($B21&amp;$C21,$J$2:$J$9,0)),1,INDEX($N$2:$N$9,MATCH($B21&amp;$C21,$J$2:$J$9,0))))</f>
        <v>1.487070061693462</v>
      </c>
      <c r="M21" s="119">
        <f ca="1">SUM(OFFSET('Output data (results)'!$B$10,M$15-2000+INDEX($I$2:$I$4,MATCH($B$1,$H$2:$H$4,0)),INDEX($M$2:$M$9,MATCH($B21&amp;$C21,$J$2:$J$9,0)),1,INDEX($N$2:$N$9,MATCH($B21&amp;$C21,$J$2:$J$9,0))))</f>
        <v>1.5839804027799314</v>
      </c>
      <c r="N21" s="119">
        <f ca="1">SUM(OFFSET('Output data (results)'!$B$10,N$15-2000+INDEX($I$2:$I$4,MATCH($B$1,$H$2:$H$4,0)),INDEX($M$2:$M$9,MATCH($B21&amp;$C21,$J$2:$J$9,0)),1,INDEX($N$2:$N$9,MATCH($B21&amp;$C21,$J$2:$J$9,0))))</f>
        <v>1.6678310775630592</v>
      </c>
      <c r="O21" s="119">
        <f ca="1">SUM(OFFSET('Output data (results)'!$B$10,O$15-2000+INDEX($I$2:$I$4,MATCH($B$1,$H$2:$H$4,0)),INDEX($M$2:$M$9,MATCH($B21&amp;$C21,$J$2:$J$9,0)),1,INDEX($N$2:$N$9,MATCH($B21&amp;$C21,$J$2:$J$9,0))))</f>
        <v>1.754761454693591</v>
      </c>
      <c r="P21" s="119">
        <f ca="1">SUM(OFFSET('Output data (results)'!$B$10,P$15-2000+INDEX($I$2:$I$4,MATCH($B$1,$H$2:$H$4,0)),INDEX($M$2:$M$9,MATCH($B21&amp;$C21,$J$2:$J$9,0)),1,INDEX($N$2:$N$9,MATCH($B21&amp;$C21,$J$2:$J$9,0))))</f>
        <v>1.842491114181414</v>
      </c>
      <c r="Q21" s="119">
        <f ca="1">SUM(OFFSET('Output data (results)'!$B$10,Q$15-2000+INDEX($I$2:$I$4,MATCH($B$1,$H$2:$H$4,0)),INDEX($M$2:$M$9,MATCH($B21&amp;$C21,$J$2:$J$9,0)),1,INDEX($N$2:$N$9,MATCH($B21&amp;$C21,$J$2:$J$9,0))))</f>
        <v>1.9318118269971118</v>
      </c>
      <c r="R21" s="119">
        <f ca="1">SUM(OFFSET('Output data (results)'!$B$10,R$15-2000+INDEX($I$2:$I$4,MATCH($B$1,$H$2:$H$4,0)),INDEX($M$2:$M$9,MATCH($B21&amp;$C21,$J$2:$J$9,0)),1,INDEX($N$2:$N$9,MATCH($B21&amp;$C21,$J$2:$J$9,0))))</f>
        <v>2.023854805669782</v>
      </c>
      <c r="S21" s="119">
        <f ca="1">SUM(OFFSET('Output data (results)'!$B$10,S$15-2000+INDEX($I$2:$I$4,MATCH($B$1,$H$2:$H$4,0)),INDEX($M$2:$M$9,MATCH($B21&amp;$C21,$J$2:$J$9,0)),1,INDEX($N$2:$N$9,MATCH($B21&amp;$C21,$J$2:$J$9,0))))</f>
        <v>2.117416283671826</v>
      </c>
      <c r="T21" s="119">
        <f ca="1">SUM(OFFSET('Output data (results)'!$B$10,T$15-2000+INDEX($I$2:$I$4,MATCH($B$1,$H$2:$H$4,0)),INDEX($M$2:$M$9,MATCH($B21&amp;$C21,$J$2:$J$9,0)),1,INDEX($N$2:$N$9,MATCH($B21&amp;$C21,$J$2:$J$9,0))))</f>
        <v>2.1305657415303858</v>
      </c>
      <c r="U21" s="119">
        <f ca="1">SUM(OFFSET('Output data (results)'!$B$10,U$15-2000+INDEX($I$2:$I$4,MATCH($B$1,$H$2:$H$4,0)),INDEX($M$2:$M$9,MATCH($B21&amp;$C21,$J$2:$J$9,0)),1,INDEX($N$2:$N$9,MATCH($B21&amp;$C21,$J$2:$J$9,0))))</f>
        <v>2.146693879113065</v>
      </c>
      <c r="V21" s="119">
        <f ca="1">SUM(OFFSET('Output data (results)'!$B$10,V$15-2000+INDEX($I$2:$I$4,MATCH($B$1,$H$2:$H$4,0)),INDEX($M$2:$M$9,MATCH($B21&amp;$C21,$J$2:$J$9,0)),1,INDEX($N$2:$N$9,MATCH($B21&amp;$C21,$J$2:$J$9,0))))</f>
        <v>2.1660347117493113</v>
      </c>
      <c r="W21" s="119">
        <f ca="1">SUM(OFFSET('Output data (results)'!$B$10,W$15-2000+INDEX($I$2:$I$4,MATCH($B$1,$H$2:$H$4,0)),INDEX($M$2:$M$9,MATCH($B21&amp;$C21,$J$2:$J$9,0)),1,INDEX($N$2:$N$9,MATCH($B21&amp;$C21,$J$2:$J$9,0))))</f>
        <v>2.1866753272598545</v>
      </c>
      <c r="X21" s="119">
        <f ca="1">SUM(OFFSET('Output data (results)'!$B$10,X$15-2000+INDEX($I$2:$I$4,MATCH($B$1,$H$2:$H$4,0)),INDEX($M$2:$M$9,MATCH($B21&amp;$C21,$J$2:$J$9,0)),1,INDEX($N$2:$N$9,MATCH($B21&amp;$C21,$J$2:$J$9,0))))</f>
        <v>2.2087932754866539</v>
      </c>
      <c r="Y21" s="119">
        <f ca="1">SUM(OFFSET('Output data (results)'!$B$10,Y$15-2000+INDEX($I$2:$I$4,MATCH($B$1,$H$2:$H$4,0)),INDEX($M$2:$M$9,MATCH($B21&amp;$C21,$J$2:$J$9,0)),1,INDEX($N$2:$N$9,MATCH($B21&amp;$C21,$J$2:$J$9,0))))</f>
        <v>2.23198038492662</v>
      </c>
      <c r="Z21" s="119">
        <f ca="1">SUM(OFFSET('Output data (results)'!$B$10,Z$15-2000+INDEX($I$2:$I$4,MATCH($B$1,$H$2:$H$4,0)),INDEX($M$2:$M$9,MATCH($B21&amp;$C21,$J$2:$J$9,0)),1,INDEX($N$2:$N$9,MATCH($B21&amp;$C21,$J$2:$J$9,0))))</f>
        <v>2.2563419447573776</v>
      </c>
      <c r="AA21" s="119">
        <f ca="1">SUM(OFFSET('Output data (results)'!$B$10,AA$15-2000+INDEX($I$2:$I$4,MATCH($B$1,$H$2:$H$4,0)),INDEX($M$2:$M$9,MATCH($B21&amp;$C21,$J$2:$J$9,0)),1,INDEX($N$2:$N$9,MATCH($B21&amp;$C21,$J$2:$J$9,0))))</f>
        <v>2.2817385219804684</v>
      </c>
      <c r="AB21" s="119">
        <f ca="1">SUM(OFFSET('Output data (results)'!$B$10,AB$15-2000+INDEX($I$2:$I$4,MATCH($B$1,$H$2:$H$4,0)),INDEX($M$2:$M$9,MATCH($B21&amp;$C21,$J$2:$J$9,0)),1,INDEX($N$2:$N$9,MATCH($B21&amp;$C21,$J$2:$J$9,0))))</f>
        <v>2.3074387853105254</v>
      </c>
      <c r="AC21" s="119">
        <f ca="1">SUM(OFFSET('Output data (results)'!$B$10,AC$15-2000+INDEX($I$2:$I$4,MATCH($B$1,$H$2:$H$4,0)),INDEX($M$2:$M$9,MATCH($B21&amp;$C21,$J$2:$J$9,0)),1,INDEX($N$2:$N$9,MATCH($B21&amp;$C21,$J$2:$J$9,0))))</f>
        <v>2.3344772501417941</v>
      </c>
      <c r="AD21" s="119">
        <f ca="1">SUM(OFFSET('Output data (results)'!$B$10,AD$15-2000+INDEX($I$2:$I$4,MATCH($B$1,$H$2:$H$4,0)),INDEX($M$2:$M$9,MATCH($B21&amp;$C21,$J$2:$J$9,0)),1,INDEX($N$2:$N$9,MATCH($B21&amp;$C21,$J$2:$J$9,0))))</f>
        <v>2.3628068157672271</v>
      </c>
      <c r="AE21" s="119">
        <f ca="1">SUM(OFFSET('Output data (results)'!$B$10,AE$15-2000+INDEX($I$2:$I$4,MATCH($B$1,$H$2:$H$4,0)),INDEX($M$2:$M$9,MATCH($B21&amp;$C21,$J$2:$J$9,0)),1,INDEX($N$2:$N$9,MATCH($B21&amp;$C21,$J$2:$J$9,0))))</f>
        <v>2.391587149611091</v>
      </c>
      <c r="AF21" s="119">
        <f ca="1">SUM(OFFSET('Output data (results)'!$B$10,AF$15-2000+INDEX($I$2:$I$4,MATCH($B$1,$H$2:$H$4,0)),INDEX($M$2:$M$9,MATCH($B21&amp;$C21,$J$2:$J$9,0)),1,INDEX($N$2:$N$9,MATCH($B21&amp;$C21,$J$2:$J$9,0))))</f>
        <v>2.4205050056389394</v>
      </c>
      <c r="AG21" s="119">
        <f ca="1">SUM(OFFSET('Output data (results)'!$B$10,AG$15-2000+INDEX($I$2:$I$4,MATCH($B$1,$H$2:$H$4,0)),INDEX($M$2:$M$9,MATCH($B21&amp;$C21,$J$2:$J$9,0)),1,INDEX($N$2:$N$9,MATCH($B21&amp;$C21,$J$2:$J$9,0))))</f>
        <v>2.4494600874838497</v>
      </c>
      <c r="AH21" s="119">
        <f ca="1">SUM(OFFSET('Output data (results)'!$B$10,AH$15-2000+INDEX($I$2:$I$4,MATCH($B$1,$H$2:$H$4,0)),INDEX($M$2:$M$9,MATCH($B21&amp;$C21,$J$2:$J$9,0)),1,INDEX($N$2:$N$9,MATCH($B21&amp;$C21,$J$2:$J$9,0))))</f>
        <v>2.4787284867974719</v>
      </c>
      <c r="AI21" s="119">
        <f ca="1">SUM(OFFSET('Output data (results)'!$B$10,AI$15-2000+INDEX($I$2:$I$4,MATCH($B$1,$H$2:$H$4,0)),INDEX($M$2:$M$9,MATCH($B21&amp;$C21,$J$2:$J$9,0)),1,INDEX($N$2:$N$9,MATCH($B21&amp;$C21,$J$2:$J$9,0))))</f>
        <v>2.5074476435778292</v>
      </c>
      <c r="AJ21" s="119">
        <f ca="1">SUM(OFFSET('Output data (results)'!$B$10,AJ$15-2000+INDEX($I$2:$I$4,MATCH($B$1,$H$2:$H$4,0)),INDEX($M$2:$M$9,MATCH($B21&amp;$C21,$J$2:$J$9,0)),1,INDEX($N$2:$N$9,MATCH($B21&amp;$C21,$J$2:$J$9,0))))</f>
        <v>2.5357426429957641</v>
      </c>
      <c r="AK21" s="119">
        <f ca="1">SUM(OFFSET('Output data (results)'!$B$10,AK$15-2000+INDEX($I$2:$I$4,MATCH($B$1,$H$2:$H$4,0)),INDEX($M$2:$M$9,MATCH($B21&amp;$C21,$J$2:$J$9,0)),1,INDEX($N$2:$N$9,MATCH($B21&amp;$C21,$J$2:$J$9,0))))</f>
        <v>2.563658402209783</v>
      </c>
      <c r="AL21" s="119">
        <f ca="1">SUM(OFFSET('Output data (results)'!$B$10,AL$15-2000+INDEX($I$2:$I$4,MATCH($B$1,$H$2:$H$4,0)),INDEX($M$2:$M$9,MATCH($B21&amp;$C21,$J$2:$J$9,0)),1,INDEX($N$2:$N$9,MATCH($B21&amp;$C21,$J$2:$J$9,0))))</f>
        <v>2.5917013589154392</v>
      </c>
      <c r="AM21" s="119">
        <f ca="1">SUM(OFFSET('Output data (results)'!$B$10,AM$15-2000+INDEX($I$2:$I$4,MATCH($B$1,$H$2:$H$4,0)),INDEX($M$2:$M$9,MATCH($B21&amp;$C21,$J$2:$J$9,0)),1,INDEX($N$2:$N$9,MATCH($B21&amp;$C21,$J$2:$J$9,0))))</f>
        <v>2.6199966052285348</v>
      </c>
      <c r="AN21" s="119">
        <f ca="1">SUM(OFFSET('Output data (results)'!$B$10,AN$15-2000+INDEX($I$2:$I$4,MATCH($B$1,$H$2:$H$4,0)),INDEX($M$2:$M$9,MATCH($B21&amp;$C21,$J$2:$J$9,0)),1,INDEX($N$2:$N$9,MATCH($B21&amp;$C21,$J$2:$J$9,0))))</f>
        <v>2.6475923942476616</v>
      </c>
      <c r="AO21" s="119">
        <f ca="1">SUM(OFFSET('Output data (results)'!$B$10,AO$15-2000+INDEX($I$2:$I$4,MATCH($B$1,$H$2:$H$4,0)),INDEX($M$2:$M$9,MATCH($B21&amp;$C21,$J$2:$J$9,0)),1,INDEX($N$2:$N$9,MATCH($B21&amp;$C21,$J$2:$J$9,0))))</f>
        <v>2.6738041468464373</v>
      </c>
      <c r="AP21" s="119">
        <f ca="1">SUM(OFFSET('Output data (results)'!$B$10,AP$15-2000+INDEX($I$2:$I$4,MATCH($B$1,$H$2:$H$4,0)),INDEX($M$2:$M$9,MATCH($B21&amp;$C21,$J$2:$J$9,0)),1,INDEX($N$2:$N$9,MATCH($B21&amp;$C21,$J$2:$J$9,0))))</f>
        <v>2.6974681577760546</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0.15406641502389429</v>
      </c>
      <c r="K22" s="119">
        <f ca="1">SUM(OFFSET('Output data (results)'!$B$10,K$15-2000+INDEX($I$2:$I$4,MATCH($B$1,$H$2:$H$4,0)),INDEX($M$2:$M$9,MATCH($B22&amp;$C22,$J$2:$J$9,0)),1,INDEX($N$2:$N$9,MATCH($B22&amp;$C22,$J$2:$J$9,0))))</f>
        <v>0.1500659770331802</v>
      </c>
      <c r="L22" s="119">
        <f ca="1">SUM(OFFSET('Output data (results)'!$B$10,L$15-2000+INDEX($I$2:$I$4,MATCH($B$1,$H$2:$H$4,0)),INDEX($M$2:$M$9,MATCH($B22&amp;$C22,$J$2:$J$9,0)),1,INDEX($N$2:$N$9,MATCH($B22&amp;$C22,$J$2:$J$9,0))))</f>
        <v>0.14625341618189025</v>
      </c>
      <c r="M22" s="119">
        <f ca="1">SUM(OFFSET('Output data (results)'!$B$10,M$15-2000+INDEX($I$2:$I$4,MATCH($B$1,$H$2:$H$4,0)),INDEX($M$2:$M$9,MATCH($B22&amp;$C22,$J$2:$J$9,0)),1,INDEX($N$2:$N$9,MATCH($B22&amp;$C22,$J$2:$J$9,0))))</f>
        <v>0.1425461227646681</v>
      </c>
      <c r="N22" s="119">
        <f ca="1">SUM(OFFSET('Output data (results)'!$B$10,N$15-2000+INDEX($I$2:$I$4,MATCH($B$1,$H$2:$H$4,0)),INDEX($M$2:$M$9,MATCH($B22&amp;$C22,$J$2:$J$9,0)),1,INDEX($N$2:$N$9,MATCH($B22&amp;$C22,$J$2:$J$9,0))))</f>
        <v>0.13899344578724943</v>
      </c>
      <c r="O22" s="119">
        <f ca="1">SUM(OFFSET('Output data (results)'!$B$10,O$15-2000+INDEX($I$2:$I$4,MATCH($B$1,$H$2:$H$4,0)),INDEX($M$2:$M$9,MATCH($B22&amp;$C22,$J$2:$J$9,0)),1,INDEX($N$2:$N$9,MATCH($B22&amp;$C22,$J$2:$J$9,0))))</f>
        <v>0.13556561701826514</v>
      </c>
      <c r="P22" s="119">
        <f ca="1">SUM(OFFSET('Output data (results)'!$B$10,P$15-2000+INDEX($I$2:$I$4,MATCH($B$1,$H$2:$H$4,0)),INDEX($M$2:$M$9,MATCH($B22&amp;$C22,$J$2:$J$9,0)),1,INDEX($N$2:$N$9,MATCH($B22&amp;$C22,$J$2:$J$9,0))))</f>
        <v>0.1322252269253168</v>
      </c>
      <c r="Q22" s="119">
        <f ca="1">SUM(OFFSET('Output data (results)'!$B$10,Q$15-2000+INDEX($I$2:$I$4,MATCH($B$1,$H$2:$H$4,0)),INDEX($M$2:$M$9,MATCH($B22&amp;$C22,$J$2:$J$9,0)),1,INDEX($N$2:$N$9,MATCH($B22&amp;$C22,$J$2:$J$9,0))))</f>
        <v>0.12897429194810181</v>
      </c>
      <c r="R22" s="119">
        <f ca="1">SUM(OFFSET('Output data (results)'!$B$10,R$15-2000+INDEX($I$2:$I$4,MATCH($B$1,$H$2:$H$4,0)),INDEX($M$2:$M$9,MATCH($B22&amp;$C22,$J$2:$J$9,0)),1,INDEX($N$2:$N$9,MATCH($B22&amp;$C22,$J$2:$J$9,0))))</f>
        <v>0.12584175409472298</v>
      </c>
      <c r="S22" s="119">
        <f ca="1">SUM(OFFSET('Output data (results)'!$B$10,S$15-2000+INDEX($I$2:$I$4,MATCH($B$1,$H$2:$H$4,0)),INDEX($M$2:$M$9,MATCH($B22&amp;$C22,$J$2:$J$9,0)),1,INDEX($N$2:$N$9,MATCH($B22&amp;$C22,$J$2:$J$9,0))))</f>
        <v>0.12282707783062545</v>
      </c>
      <c r="T22" s="119">
        <f ca="1">SUM(OFFSET('Output data (results)'!$B$10,T$15-2000+INDEX($I$2:$I$4,MATCH($B$1,$H$2:$H$4,0)),INDEX($M$2:$M$9,MATCH($B22&amp;$C22,$J$2:$J$9,0)),1,INDEX($N$2:$N$9,MATCH($B22&amp;$C22,$J$2:$J$9,0))))</f>
        <v>0.11609720946930985</v>
      </c>
      <c r="U22" s="119">
        <f ca="1">SUM(OFFSET('Output data (results)'!$B$10,U$15-2000+INDEX($I$2:$I$4,MATCH($B$1,$H$2:$H$4,0)),INDEX($M$2:$M$9,MATCH($B22&amp;$C22,$J$2:$J$9,0)),1,INDEX($N$2:$N$9,MATCH($B22&amp;$C22,$J$2:$J$9,0))))</f>
        <v>0.10975208043245302</v>
      </c>
      <c r="V22" s="119">
        <f ca="1">SUM(OFFSET('Output data (results)'!$B$10,V$15-2000+INDEX($I$2:$I$4,MATCH($B$1,$H$2:$H$4,0)),INDEX($M$2:$M$9,MATCH($B22&amp;$C22,$J$2:$J$9,0)),1,INDEX($N$2:$N$9,MATCH($B22&amp;$C22,$J$2:$J$9,0))))</f>
        <v>0.10376679035119016</v>
      </c>
      <c r="W22" s="119">
        <f ca="1">SUM(OFFSET('Output data (results)'!$B$10,W$15-2000+INDEX($I$2:$I$4,MATCH($B$1,$H$2:$H$4,0)),INDEX($M$2:$M$9,MATCH($B22&amp;$C22,$J$2:$J$9,0)),1,INDEX($N$2:$N$9,MATCH($B22&amp;$C22,$J$2:$J$9,0))))</f>
        <v>9.8593132399928757E-2</v>
      </c>
      <c r="X22" s="119">
        <f ca="1">SUM(OFFSET('Output data (results)'!$B$10,X$15-2000+INDEX($I$2:$I$4,MATCH($B$1,$H$2:$H$4,0)),INDEX($M$2:$M$9,MATCH($B22&amp;$C22,$J$2:$J$9,0)),1,INDEX($N$2:$N$9,MATCH($B22&amp;$C22,$J$2:$J$9,0))))</f>
        <v>9.3455530124983199E-2</v>
      </c>
      <c r="Y22" s="119">
        <f ca="1">SUM(OFFSET('Output data (results)'!$B$10,Y$15-2000+INDEX($I$2:$I$4,MATCH($B$1,$H$2:$H$4,0)),INDEX($M$2:$M$9,MATCH($B22&amp;$C22,$J$2:$J$9,0)),1,INDEX($N$2:$N$9,MATCH($B22&amp;$C22,$J$2:$J$9,0))))</f>
        <v>8.835165277225876E-2</v>
      </c>
      <c r="Z22" s="119">
        <f ca="1">SUM(OFFSET('Output data (results)'!$B$10,Z$15-2000+INDEX($I$2:$I$4,MATCH($B$1,$H$2:$H$4,0)),INDEX($M$2:$M$9,MATCH($B22&amp;$C22,$J$2:$J$9,0)),1,INDEX($N$2:$N$9,MATCH($B22&amp;$C22,$J$2:$J$9,0))))</f>
        <v>8.328008146333378E-2</v>
      </c>
      <c r="AA22" s="119">
        <f ca="1">SUM(OFFSET('Output data (results)'!$B$10,AA$15-2000+INDEX($I$2:$I$4,MATCH($B$1,$H$2:$H$4,0)),INDEX($M$2:$M$9,MATCH($B22&amp;$C22,$J$2:$J$9,0)),1,INDEX($N$2:$N$9,MATCH($B22&amp;$C22,$J$2:$J$9,0))))</f>
        <v>7.8238540866685219E-2</v>
      </c>
      <c r="AB22" s="119">
        <f ca="1">SUM(OFFSET('Output data (results)'!$B$10,AB$15-2000+INDEX($I$2:$I$4,MATCH($B$1,$H$2:$H$4,0)),INDEX($M$2:$M$9,MATCH($B22&amp;$C22,$J$2:$J$9,0)),1,INDEX($N$2:$N$9,MATCH($B22&amp;$C22,$J$2:$J$9,0))))</f>
        <v>7.3224826322684206E-2</v>
      </c>
      <c r="AC22" s="119">
        <f ca="1">SUM(OFFSET('Output data (results)'!$B$10,AC$15-2000+INDEX($I$2:$I$4,MATCH($B$1,$H$2:$H$4,0)),INDEX($M$2:$M$9,MATCH($B22&amp;$C22,$J$2:$J$9,0)),1,INDEX($N$2:$N$9,MATCH($B22&amp;$C22,$J$2:$J$9,0))))</f>
        <v>7.144504087142492E-2</v>
      </c>
      <c r="AD22" s="119">
        <f ca="1">SUM(OFFSET('Output data (results)'!$B$10,AD$15-2000+INDEX($I$2:$I$4,MATCH($B$1,$H$2:$H$4,0)),INDEX($M$2:$M$9,MATCH($B22&amp;$C22,$J$2:$J$9,0)),1,INDEX($N$2:$N$9,MATCH($B22&amp;$C22,$J$2:$J$9,0))))</f>
        <v>6.8244596203809404E-2</v>
      </c>
      <c r="AE22" s="119">
        <f ca="1">SUM(OFFSET('Output data (results)'!$B$10,AE$15-2000+INDEX($I$2:$I$4,MATCH($B$1,$H$2:$H$4,0)),INDEX($M$2:$M$9,MATCH($B22&amp;$C22,$J$2:$J$9,0)),1,INDEX($N$2:$N$9,MATCH($B22&amp;$C22,$J$2:$J$9,0))))</f>
        <v>6.5062112087310553E-2</v>
      </c>
      <c r="AF22" s="119">
        <f ca="1">SUM(OFFSET('Output data (results)'!$B$10,AF$15-2000+INDEX($I$2:$I$4,MATCH($B$1,$H$2:$H$4,0)),INDEX($M$2:$M$9,MATCH($B22&amp;$C22,$J$2:$J$9,0)),1,INDEX($N$2:$N$9,MATCH($B22&amp;$C22,$J$2:$J$9,0))))</f>
        <v>6.1896412910918561E-2</v>
      </c>
      <c r="AG22" s="119">
        <f ca="1">SUM(OFFSET('Output data (results)'!$B$10,AG$15-2000+INDEX($I$2:$I$4,MATCH($B$1,$H$2:$H$4,0)),INDEX($M$2:$M$9,MATCH($B22&amp;$C22,$J$2:$J$9,0)),1,INDEX($N$2:$N$9,MATCH($B22&amp;$C22,$J$2:$J$9,0))))</f>
        <v>5.8746399434135156E-2</v>
      </c>
      <c r="AH22" s="119">
        <f ca="1">SUM(OFFSET('Output data (results)'!$B$10,AH$15-2000+INDEX($I$2:$I$4,MATCH($B$1,$H$2:$H$4,0)),INDEX($M$2:$M$9,MATCH($B22&amp;$C22,$J$2:$J$9,0)),1,INDEX($N$2:$N$9,MATCH($B22&amp;$C22,$J$2:$J$9,0))))</f>
        <v>5.5611654496402881E-2</v>
      </c>
      <c r="AI22" s="119">
        <f ca="1">SUM(OFFSET('Output data (results)'!$B$10,AI$15-2000+INDEX($I$2:$I$4,MATCH($B$1,$H$2:$H$4,0)),INDEX($M$2:$M$9,MATCH($B22&amp;$C22,$J$2:$J$9,0)),1,INDEX($N$2:$N$9,MATCH($B22&amp;$C22,$J$2:$J$9,0))))</f>
        <v>5.2491564430531532E-2</v>
      </c>
      <c r="AJ22" s="119">
        <f ca="1">SUM(OFFSET('Output data (results)'!$B$10,AJ$15-2000+INDEX($I$2:$I$4,MATCH($B$1,$H$2:$H$4,0)),INDEX($M$2:$M$9,MATCH($B22&amp;$C22,$J$2:$J$9,0)),1,INDEX($N$2:$N$9,MATCH($B22&amp;$C22,$J$2:$J$9,0))))</f>
        <v>4.9385277580111492E-2</v>
      </c>
      <c r="AK22" s="119">
        <f ca="1">SUM(OFFSET('Output data (results)'!$B$10,AK$15-2000+INDEX($I$2:$I$4,MATCH($B$1,$H$2:$H$4,0)),INDEX($M$2:$M$9,MATCH($B22&amp;$C22,$J$2:$J$9,0)),1,INDEX($N$2:$N$9,MATCH($B22&amp;$C22,$J$2:$J$9,0))))</f>
        <v>4.6292219909846083E-2</v>
      </c>
      <c r="AL22" s="119">
        <f ca="1">SUM(OFFSET('Output data (results)'!$B$10,AL$15-2000+INDEX($I$2:$I$4,MATCH($B$1,$H$2:$H$4,0)),INDEX($M$2:$M$9,MATCH($B22&amp;$C22,$J$2:$J$9,0)),1,INDEX($N$2:$N$9,MATCH($B22&amp;$C22,$J$2:$J$9,0))))</f>
        <v>4.3211807114133534E-2</v>
      </c>
      <c r="AM22" s="119">
        <f ca="1">SUM(OFFSET('Output data (results)'!$B$10,AM$15-2000+INDEX($I$2:$I$4,MATCH($B$1,$H$2:$H$4,0)),INDEX($M$2:$M$9,MATCH($B22&amp;$C22,$J$2:$J$9,0)),1,INDEX($N$2:$N$9,MATCH($B22&amp;$C22,$J$2:$J$9,0))))</f>
        <v>4.0143194551233517E-2</v>
      </c>
      <c r="AN22" s="119">
        <f ca="1">SUM(OFFSET('Output data (results)'!$B$10,AN$15-2000+INDEX($I$2:$I$4,MATCH($B$1,$H$2:$H$4,0)),INDEX($M$2:$M$9,MATCH($B22&amp;$C22,$J$2:$J$9,0)),1,INDEX($N$2:$N$9,MATCH($B22&amp;$C22,$J$2:$J$9,0))))</f>
        <v>4.0092445923169046E-2</v>
      </c>
      <c r="AO22" s="119">
        <f ca="1">SUM(OFFSET('Output data (results)'!$B$10,AO$15-2000+INDEX($I$2:$I$4,MATCH($B$1,$H$2:$H$4,0)),INDEX($M$2:$M$9,MATCH($B22&amp;$C22,$J$2:$J$9,0)),1,INDEX($N$2:$N$9,MATCH($B22&amp;$C22,$J$2:$J$9,0))))</f>
        <v>4.0044652869058915E-2</v>
      </c>
      <c r="AP22" s="119">
        <f ca="1">SUM(OFFSET('Output data (results)'!$B$10,AP$15-2000+INDEX($I$2:$I$4,MATCH($B$1,$H$2:$H$4,0)),INDEX($M$2:$M$9,MATCH($B22&amp;$C22,$J$2:$J$9,0)),1,INDEX($N$2:$N$9,MATCH($B22&amp;$C22,$J$2:$J$9,0))))</f>
        <v>3.9999950654599312E-2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2.9648745870853959</v>
      </c>
      <c r="M23" s="119">
        <f ca="1">SUM(OFFSET('Output data (results)'!$B$10,M$15-2000+INDEX($I$2:$I$4,MATCH($B$1,$H$2:$H$4,0)),INDEX($M$2:$M$9,MATCH($B23&amp;$C23,$J$2:$J$9,0)),1,INDEX($N$2:$N$9,MATCH($B23&amp;$C23,$J$2:$J$9,0))))</f>
        <v>2.9946397423199325</v>
      </c>
      <c r="N23" s="119">
        <f ca="1">SUM(OFFSET('Output data (results)'!$B$10,N$15-2000+INDEX($I$2:$I$4,MATCH($B$1,$H$2:$H$4,0)),INDEX($M$2:$M$9,MATCH($B23&amp;$C23,$J$2:$J$9,0)),1,INDEX($N$2:$N$9,MATCH($B23&amp;$C23,$J$2:$J$9,0))))</f>
        <v>3.0199326215672344</v>
      </c>
      <c r="O23" s="119">
        <f ca="1">SUM(OFFSET('Output data (results)'!$B$10,O$15-2000+INDEX($I$2:$I$4,MATCH($B$1,$H$2:$H$4,0)),INDEX($M$2:$M$9,MATCH($B23&amp;$C23,$J$2:$J$9,0)),1,INDEX($N$2:$N$9,MATCH($B23&amp;$C23,$J$2:$J$9,0))))</f>
        <v>3.0461824986976644</v>
      </c>
      <c r="P23" s="119">
        <f ca="1">SUM(OFFSET('Output data (results)'!$B$10,P$15-2000+INDEX($I$2:$I$4,MATCH($B$1,$H$2:$H$4,0)),INDEX($M$2:$M$9,MATCH($B23&amp;$C23,$J$2:$J$9,0)),1,INDEX($N$2:$N$9,MATCH($B23&amp;$C23,$J$2:$J$9,0))))</f>
        <v>3.0767240424150479</v>
      </c>
      <c r="Q23" s="119">
        <f ca="1">SUM(OFFSET('Output data (results)'!$B$10,Q$15-2000+INDEX($I$2:$I$4,MATCH($B$1,$H$2:$H$4,0)),INDEX($M$2:$M$9,MATCH($B23&amp;$C23,$J$2:$J$9,0)),1,INDEX($N$2:$N$9,MATCH($B23&amp;$C23,$J$2:$J$9,0))))</f>
        <v>3.1096421476826621</v>
      </c>
      <c r="R23" s="119">
        <f ca="1">SUM(OFFSET('Output data (results)'!$B$10,R$15-2000+INDEX($I$2:$I$4,MATCH($B$1,$H$2:$H$4,0)),INDEX($M$2:$M$9,MATCH($B23&amp;$C23,$J$2:$J$9,0)),1,INDEX($N$2:$N$9,MATCH($B23&amp;$C23,$J$2:$J$9,0))))</f>
        <v>3.1415063451655998</v>
      </c>
      <c r="S23" s="119">
        <f ca="1">SUM(OFFSET('Output data (results)'!$B$10,S$15-2000+INDEX($I$2:$I$4,MATCH($B$1,$H$2:$H$4,0)),INDEX($M$2:$M$9,MATCH($B23&amp;$C23,$J$2:$J$9,0)),1,INDEX($N$2:$N$9,MATCH($B23&amp;$C23,$J$2:$J$9,0))))</f>
        <v>3.172458873590327</v>
      </c>
      <c r="T23" s="119">
        <f ca="1">SUM(OFFSET('Output data (results)'!$B$10,T$15-2000+INDEX($I$2:$I$4,MATCH($B$1,$H$2:$H$4,0)),INDEX($M$2:$M$9,MATCH($B23&amp;$C23,$J$2:$J$9,0)),1,INDEX($N$2:$N$9,MATCH($B23&amp;$C23,$J$2:$J$9,0))))</f>
        <v>3.2024891444660395</v>
      </c>
      <c r="U23" s="119">
        <f ca="1">SUM(OFFSET('Output data (results)'!$B$10,U$15-2000+INDEX($I$2:$I$4,MATCH($B$1,$H$2:$H$4,0)),INDEX($M$2:$M$9,MATCH($B23&amp;$C23,$J$2:$J$9,0)),1,INDEX($N$2:$N$9,MATCH($B23&amp;$C23,$J$2:$J$9,0))))</f>
        <v>3.2316947231722866</v>
      </c>
      <c r="V23" s="119">
        <f ca="1">SUM(OFFSET('Output data (results)'!$B$10,V$15-2000+INDEX($I$2:$I$4,MATCH($B$1,$H$2:$H$4,0)),INDEX($M$2:$M$9,MATCH($B23&amp;$C23,$J$2:$J$9,0)),1,INDEX($N$2:$N$9,MATCH($B23&amp;$C23,$J$2:$J$9,0))))</f>
        <v>3.2602103356491998</v>
      </c>
      <c r="W23" s="119">
        <f ca="1">SUM(OFFSET('Output data (results)'!$B$10,W$15-2000+INDEX($I$2:$I$4,MATCH($B$1,$H$2:$H$4,0)),INDEX($M$2:$M$9,MATCH($B23&amp;$C23,$J$2:$J$9,0)),1,INDEX($N$2:$N$9,MATCH($B23&amp;$C23,$J$2:$J$9,0))))</f>
        <v>3.2880554445513064</v>
      </c>
      <c r="X23" s="119">
        <f ca="1">SUM(OFFSET('Output data (results)'!$B$10,X$15-2000+INDEX($I$2:$I$4,MATCH($B$1,$H$2:$H$4,0)),INDEX($M$2:$M$9,MATCH($B23&amp;$C23,$J$2:$J$9,0)),1,INDEX($N$2:$N$9,MATCH($B23&amp;$C23,$J$2:$J$9,0))))</f>
        <v>3.3153534814285477</v>
      </c>
      <c r="Y23" s="119">
        <f ca="1">SUM(OFFSET('Output data (results)'!$B$10,Y$15-2000+INDEX($I$2:$I$4,MATCH($B$1,$H$2:$H$4,0)),INDEX($M$2:$M$9,MATCH($B23&amp;$C23,$J$2:$J$9,0)),1,INDEX($N$2:$N$9,MATCH($B23&amp;$C23,$J$2:$J$9,0))))</f>
        <v>3.3421405984138115</v>
      </c>
      <c r="Z23" s="119">
        <f ca="1">SUM(OFFSET('Output data (results)'!$B$10,Z$15-2000+INDEX($I$2:$I$4,MATCH($B$1,$H$2:$H$4,0)),INDEX($M$2:$M$9,MATCH($B23&amp;$C23,$J$2:$J$9,0)),1,INDEX($N$2:$N$9,MATCH($B23&amp;$C23,$J$2:$J$9,0))))</f>
        <v>3.3683586092290607</v>
      </c>
      <c r="AA23" s="119">
        <f ca="1">SUM(OFFSET('Output data (results)'!$B$10,AA$15-2000+INDEX($I$2:$I$4,MATCH($B$1,$H$2:$H$4,0)),INDEX($M$2:$M$9,MATCH($B23&amp;$C23,$J$2:$J$9,0)),1,INDEX($N$2:$N$9,MATCH($B23&amp;$C23,$J$2:$J$9,0))))</f>
        <v>3.3940718011398903</v>
      </c>
      <c r="AB23" s="119">
        <f ca="1">SUM(OFFSET('Output data (results)'!$B$10,AB$15-2000+INDEX($I$2:$I$4,MATCH($B$1,$H$2:$H$4,0)),INDEX($M$2:$M$9,MATCH($B23&amp;$C23,$J$2:$J$9,0)),1,INDEX($N$2:$N$9,MATCH($B23&amp;$C23,$J$2:$J$9,0))))</f>
        <v>3.4193732520226052</v>
      </c>
      <c r="AC23" s="119">
        <f ca="1">SUM(OFFSET('Output data (results)'!$B$10,AC$15-2000+INDEX($I$2:$I$4,MATCH($B$1,$H$2:$H$4,0)),INDEX($M$2:$M$9,MATCH($B23&amp;$C23,$J$2:$J$9,0)),1,INDEX($N$2:$N$9,MATCH($B23&amp;$C23,$J$2:$J$9,0))))</f>
        <v>3.4441963552279091</v>
      </c>
      <c r="AD23" s="119">
        <f ca="1">SUM(OFFSET('Output data (results)'!$B$10,AD$15-2000+INDEX($I$2:$I$4,MATCH($B$1,$H$2:$H$4,0)),INDEX($M$2:$M$9,MATCH($B23&amp;$C23,$J$2:$J$9,0)),1,INDEX($N$2:$N$9,MATCH($B23&amp;$C23,$J$2:$J$9,0))))</f>
        <v>3.4684111748472248</v>
      </c>
      <c r="AE23" s="119">
        <f ca="1">SUM(OFFSET('Output data (results)'!$B$10,AE$15-2000+INDEX($I$2:$I$4,MATCH($B$1,$H$2:$H$4,0)),INDEX($M$2:$M$9,MATCH($B23&amp;$C23,$J$2:$J$9,0)),1,INDEX($N$2:$N$9,MATCH($B23&amp;$C23,$J$2:$J$9,0))))</f>
        <v>3.492024921138575</v>
      </c>
      <c r="AF23" s="119">
        <f ca="1">SUM(OFFSET('Output data (results)'!$B$10,AF$15-2000+INDEX($I$2:$I$4,MATCH($B$1,$H$2:$H$4,0)),INDEX($M$2:$M$9,MATCH($B23&amp;$C23,$J$2:$J$9,0)),1,INDEX($N$2:$N$9,MATCH($B23&amp;$C23,$J$2:$J$9,0))))</f>
        <v>3.5150732420210016</v>
      </c>
      <c r="AG23" s="119">
        <f ca="1">SUM(OFFSET('Output data (results)'!$B$10,AG$15-2000+INDEX($I$2:$I$4,MATCH($B$1,$H$2:$H$4,0)),INDEX($M$2:$M$9,MATCH($B23&amp;$C23,$J$2:$J$9,0)),1,INDEX($N$2:$N$9,MATCH($B23&amp;$C23,$J$2:$J$9,0))))</f>
        <v>3.5375972309230974</v>
      </c>
      <c r="AH23" s="119">
        <f ca="1">SUM(OFFSET('Output data (results)'!$B$10,AH$15-2000+INDEX($I$2:$I$4,MATCH($B$1,$H$2:$H$4,0)),INDEX($M$2:$M$9,MATCH($B23&amp;$C23,$J$2:$J$9,0)),1,INDEX($N$2:$N$9,MATCH($B23&amp;$C23,$J$2:$J$9,0))))</f>
        <v>3.5595043141824068</v>
      </c>
      <c r="AI23" s="119">
        <f ca="1">SUM(OFFSET('Output data (results)'!$B$10,AI$15-2000+INDEX($I$2:$I$4,MATCH($B$1,$H$2:$H$4,0)),INDEX($M$2:$M$9,MATCH($B23&amp;$C23,$J$2:$J$9,0)),1,INDEX($N$2:$N$9,MATCH($B23&amp;$C23,$J$2:$J$9,0))))</f>
        <v>3.5807335323447322</v>
      </c>
      <c r="AJ23" s="119">
        <f ca="1">SUM(OFFSET('Output data (results)'!$B$10,AJ$15-2000+INDEX($I$2:$I$4,MATCH($B$1,$H$2:$H$4,0)),INDEX($M$2:$M$9,MATCH($B23&amp;$C23,$J$2:$J$9,0)),1,INDEX($N$2:$N$9,MATCH($B23&amp;$C23,$J$2:$J$9,0))))</f>
        <v>3.6012803979068257</v>
      </c>
      <c r="AK23" s="119">
        <f ca="1">SUM(OFFSET('Output data (results)'!$B$10,AK$15-2000+INDEX($I$2:$I$4,MATCH($B$1,$H$2:$H$4,0)),INDEX($M$2:$M$9,MATCH($B23&amp;$C23,$J$2:$J$9,0)),1,INDEX($N$2:$N$9,MATCH($B23&amp;$C23,$J$2:$J$9,0))))</f>
        <v>3.6210723040746049</v>
      </c>
      <c r="AL23" s="119">
        <f ca="1">SUM(OFFSET('Output data (results)'!$B$10,AL$15-2000+INDEX($I$2:$I$4,MATCH($B$1,$H$2:$H$4,0)),INDEX($M$2:$M$9,MATCH($B23&amp;$C23,$J$2:$J$9,0)),1,INDEX($N$2:$N$9,MATCH($B23&amp;$C23,$J$2:$J$9,0))))</f>
        <v>3.6400284253682678</v>
      </c>
      <c r="AM23" s="119">
        <f ca="1">SUM(OFFSET('Output data (results)'!$B$10,AM$15-2000+INDEX($I$2:$I$4,MATCH($B$1,$H$2:$H$4,0)),INDEX($M$2:$M$9,MATCH($B23&amp;$C23,$J$2:$J$9,0)),1,INDEX($N$2:$N$9,MATCH($B23&amp;$C23,$J$2:$J$9,0))))</f>
        <v>3.658141702793944</v>
      </c>
      <c r="AN23" s="119">
        <f ca="1">SUM(OFFSET('Output data (results)'!$B$10,AN$15-2000+INDEX($I$2:$I$4,MATCH($B$1,$H$2:$H$4,0)),INDEX($M$2:$M$9,MATCH($B23&amp;$C23,$J$2:$J$9,0)),1,INDEX($N$2:$N$9,MATCH($B23&amp;$C23,$J$2:$J$9,0))))</f>
        <v>3.6754274644526079</v>
      </c>
      <c r="AO23" s="119">
        <f ca="1">SUM(OFFSET('Output data (results)'!$B$10,AO$15-2000+INDEX($I$2:$I$4,MATCH($B$1,$H$2:$H$4,0)),INDEX($M$2:$M$9,MATCH($B23&amp;$C23,$J$2:$J$9,0)),1,INDEX($N$2:$N$9,MATCH($B23&amp;$C23,$J$2:$J$9,0))))</f>
        <v>3.6918971559986042</v>
      </c>
      <c r="AP23" s="119">
        <f ca="1">SUM(OFFSET('Output data (results)'!$B$10,AP$15-2000+INDEX($I$2:$I$4,MATCH($B$1,$H$2:$H$4,0)),INDEX($M$2:$M$9,MATCH($B23&amp;$C23,$J$2:$J$9,0)),1,INDEX($N$2:$N$9,MATCH($B23&amp;$C23,$J$2:$J$9,0))))</f>
        <v>3.7074719688075195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ht="31.2">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17"/>
      <c r="B33" s="1414" t="s">
        <v>485</v>
      </c>
      <c r="C33" s="1415"/>
      <c r="D33" s="1415"/>
      <c r="E33" s="1415"/>
      <c r="F33" s="1416"/>
      <c r="G33" s="1414" t="s">
        <v>532</v>
      </c>
      <c r="H33" s="1415"/>
      <c r="I33" s="1416"/>
      <c r="J33" s="100"/>
      <c r="L33" s="100"/>
      <c r="M33" s="100"/>
      <c r="N33" s="294"/>
      <c r="O33" s="294"/>
      <c r="P33" s="294"/>
    </row>
    <row r="34" spans="1:29" ht="16.2" thickBot="1">
      <c r="A34" s="1418"/>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19" t="s">
        <v>615</v>
      </c>
      <c r="B41" s="1420"/>
      <c r="C41" s="1421"/>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1" t="s">
        <v>527</v>
      </c>
      <c r="C47" s="1412"/>
      <c r="D47" s="1412"/>
      <c r="E47" s="1413"/>
      <c r="F47" s="955" t="s">
        <v>529</v>
      </c>
      <c r="G47" s="955"/>
      <c r="H47" s="955"/>
      <c r="I47" s="1401" t="s">
        <v>631</v>
      </c>
      <c r="J47" s="1401"/>
      <c r="K47" s="1401"/>
      <c r="L47" s="1401"/>
      <c r="M47" s="1402"/>
      <c r="N47" s="1400" t="s">
        <v>530</v>
      </c>
      <c r="O47" s="1401"/>
      <c r="P47" s="1401"/>
      <c r="Q47" s="1401"/>
      <c r="R47" s="1401"/>
      <c r="S47" s="1401"/>
      <c r="T47" s="1401"/>
      <c r="U47" s="1401"/>
      <c r="V47" s="1401"/>
      <c r="W47" s="1401"/>
      <c r="X47" s="1401"/>
      <c r="Y47" s="1401"/>
      <c r="Z47" s="1401"/>
      <c r="AA47" s="1401"/>
      <c r="AB47" s="1401"/>
      <c r="AC47" s="1402"/>
    </row>
    <row r="48" spans="1:29" ht="93.6">
      <c r="A48" s="1409"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03" t="s">
        <v>481</v>
      </c>
      <c r="O48" s="1404"/>
      <c r="P48" s="1404"/>
      <c r="Q48" s="1404"/>
      <c r="R48" s="1404"/>
      <c r="S48" s="1404"/>
      <c r="T48" s="1404"/>
      <c r="U48" s="1405"/>
      <c r="V48" s="1406" t="s">
        <v>739</v>
      </c>
      <c r="W48" s="1407"/>
      <c r="X48" s="1407"/>
      <c r="Y48" s="1407"/>
      <c r="Z48" s="1407"/>
      <c r="AA48" s="1407"/>
      <c r="AB48" s="1407"/>
      <c r="AC48" s="1408"/>
    </row>
    <row r="49" spans="1:29" ht="39" customHeight="1" thickBot="1">
      <c r="A49" s="1410"/>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4401.0141751148003</v>
      </c>
      <c r="D119" s="1356">
        <f>INDEX(Drivers!$A$25:$AM$25,1,$A119-2018)/INDEX(Drivers!$A$25:$AM$25,1,$A119-2019)*D118</f>
        <v>52983633.388733946</v>
      </c>
      <c r="E119" s="681">
        <f t="shared" ref="E119:E150" si="52">D119</f>
        <v>52983633.388733946</v>
      </c>
      <c r="F119" s="965"/>
      <c r="G119" s="965"/>
      <c r="H119" s="966"/>
      <c r="I119" s="1119">
        <f t="shared" si="51"/>
        <v>424.26313389388866</v>
      </c>
      <c r="J119" s="1120">
        <f t="shared" ref="J119:J150" si="53">$C$6</f>
        <v>12.031045626813224</v>
      </c>
      <c r="K119" s="1121">
        <f t="shared" si="41"/>
        <v>24762.047773130591</v>
      </c>
      <c r="L119" s="1121">
        <f t="shared" ref="L119:L150" si="54">C119*J119*1000/1000+D119/1000</f>
        <v>105932.43573379188</v>
      </c>
      <c r="M119" s="1122">
        <f t="shared" ref="M119:M150" si="55">C119*J119*1000/1000+E119/1000</f>
        <v>105932.43573379188</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58.801927000000006</v>
      </c>
      <c r="C120" s="1359">
        <f>INDEX(Drivers!$A$16:$AM$16,1,$A120-2018)</f>
        <v>4136.4941459203392</v>
      </c>
      <c r="D120" s="1356">
        <f>INDEX(Drivers!$A$25:$AM$25,1,$A120-2018)/INDEX(Drivers!$A$25:$AM$25,1,$A120-2019)*D119</f>
        <v>49362231.911950953</v>
      </c>
      <c r="E120" s="681">
        <f t="shared" si="52"/>
        <v>49362231.911950953</v>
      </c>
      <c r="F120" s="965"/>
      <c r="G120" s="965"/>
      <c r="H120" s="966"/>
      <c r="I120" s="1119">
        <f t="shared" si="51"/>
        <v>424.26313389388866</v>
      </c>
      <c r="J120" s="1120">
        <f t="shared" si="53"/>
        <v>12.031045626813224</v>
      </c>
      <c r="K120" s="1121">
        <f t="shared" si="41"/>
        <v>24947.489828019668</v>
      </c>
      <c r="L120" s="1121">
        <f t="shared" si="54"/>
        <v>99128.581716564353</v>
      </c>
      <c r="M120" s="1122">
        <f t="shared" si="55"/>
        <v>99128.581716564353</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59.392254999999999</v>
      </c>
      <c r="C121" s="1359">
        <f>INDEX(Drivers!$A$16:$AM$16,1,$A121-2018)</f>
        <v>4347.435580039687</v>
      </c>
      <c r="D121" s="1356">
        <f>INDEX(Drivers!$A$25:$AM$25,1,$A121-2018)/INDEX(Drivers!$A$25:$AM$25,1,$A121-2019)*D120</f>
        <v>50370817.336839974</v>
      </c>
      <c r="E121" s="681">
        <f t="shared" si="52"/>
        <v>50370817.336839974</v>
      </c>
      <c r="F121" s="965"/>
      <c r="G121" s="965"/>
      <c r="H121" s="966"/>
      <c r="I121" s="1119">
        <f t="shared" si="51"/>
        <v>424.26313389388866</v>
      </c>
      <c r="J121" s="1120">
        <f t="shared" si="53"/>
        <v>12.031045626813224</v>
      </c>
      <c r="K121" s="1121">
        <f t="shared" si="41"/>
        <v>25197.94423532498</v>
      </c>
      <c r="L121" s="1121">
        <f t="shared" si="54"/>
        <v>102675.01315992867</v>
      </c>
      <c r="M121" s="1122">
        <f t="shared" si="55"/>
        <v>102675.01315992867</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59.893885000000004</v>
      </c>
      <c r="C122" s="1359">
        <f>INDEX(Drivers!$A$16:$AM$16,1,$A122-2018)</f>
        <v>4459.5677042940879</v>
      </c>
      <c r="D122" s="1356">
        <f>INDEX(Drivers!$A$25:$AM$25,1,$A122-2018)/INDEX(Drivers!$A$25:$AM$25,1,$A122-2019)*D121</f>
        <v>50359792.847133122</v>
      </c>
      <c r="E122" s="681">
        <f t="shared" si="52"/>
        <v>50359792.847133122</v>
      </c>
      <c r="F122" s="965"/>
      <c r="G122" s="965"/>
      <c r="H122" s="966"/>
      <c r="I122" s="1119">
        <f t="shared" si="51"/>
        <v>424.26313389388866</v>
      </c>
      <c r="J122" s="1120">
        <f t="shared" si="53"/>
        <v>12.031045626813224</v>
      </c>
      <c r="K122" s="1121">
        <f t="shared" si="41"/>
        <v>25410.767351180173</v>
      </c>
      <c r="L122" s="1121">
        <f t="shared" si="54"/>
        <v>104013.055373358</v>
      </c>
      <c r="M122" s="1122">
        <f t="shared" si="55"/>
        <v>104013.055373358</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60.414495000000002</v>
      </c>
      <c r="C123" s="1359">
        <f>INDEX(Drivers!$A$16:$AM$16,1,$A123-2018)</f>
        <v>4503.5555997917772</v>
      </c>
      <c r="D123" s="1356">
        <f>INDEX(Drivers!$A$25:$AM$25,1,$A123-2018)/INDEX(Drivers!$A$25:$AM$25,1,$A123-2019)*D122</f>
        <v>48118709.490541913</v>
      </c>
      <c r="E123" s="681">
        <f t="shared" si="52"/>
        <v>48118709.490541913</v>
      </c>
      <c r="F123" s="965"/>
      <c r="G123" s="965"/>
      <c r="H123" s="966"/>
      <c r="I123" s="1119">
        <f t="shared" si="51"/>
        <v>424.26313389388866</v>
      </c>
      <c r="J123" s="1120">
        <f t="shared" si="53"/>
        <v>12.031045626813224</v>
      </c>
      <c r="K123" s="1121">
        <f t="shared" si="41"/>
        <v>25631.642981316669</v>
      </c>
      <c r="L123" s="1121">
        <f t="shared" si="54"/>
        <v>102301.19239452698</v>
      </c>
      <c r="M123" s="1122">
        <f t="shared" si="55"/>
        <v>102301.19239452698</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61.020220999999999</v>
      </c>
      <c r="C124" s="1359">
        <f>INDEX(Drivers!$A$16:$AM$16,1,$A124-2018)</f>
        <v>4554.3497092114612</v>
      </c>
      <c r="D124" s="1356">
        <f>INDEX(Drivers!$A$25:$AM$25,1,$A124-2018)/INDEX(Drivers!$A$25:$AM$25,1,$A124-2019)*D123</f>
        <v>45803292.263739973</v>
      </c>
      <c r="E124" s="681">
        <f t="shared" si="52"/>
        <v>45803292.263739973</v>
      </c>
      <c r="F124" s="965"/>
      <c r="G124" s="965"/>
      <c r="H124" s="966"/>
      <c r="I124" s="1119">
        <f t="shared" si="51"/>
        <v>424.26313389388866</v>
      </c>
      <c r="J124" s="1120">
        <f t="shared" si="53"/>
        <v>12.031045626813224</v>
      </c>
      <c r="K124" s="1121">
        <f t="shared" si="41"/>
        <v>25888.630192357676</v>
      </c>
      <c r="L124" s="1121">
        <f t="shared" si="54"/>
        <v>100596.8814157266</v>
      </c>
      <c r="M124" s="1122">
        <f t="shared" si="55"/>
        <v>100596.8814157266</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61.673080999999996</v>
      </c>
      <c r="C125" s="1359">
        <f>INDEX(Drivers!$A$16:$AM$16,1,$A125-2018)</f>
        <v>4618.6922839663757</v>
      </c>
      <c r="D125" s="1356">
        <f>INDEX(Drivers!$A$25:$AM$25,1,$A125-2018)/INDEX(Drivers!$A$25:$AM$25,1,$A125-2019)*D124</f>
        <v>43222529.411836617</v>
      </c>
      <c r="E125" s="681">
        <f t="shared" si="52"/>
        <v>43222529.411836617</v>
      </c>
      <c r="F125" s="965"/>
      <c r="G125" s="965"/>
      <c r="H125" s="966"/>
      <c r="I125" s="1119">
        <f t="shared" si="51"/>
        <v>424.26313389388866</v>
      </c>
      <c r="J125" s="1120">
        <f t="shared" si="53"/>
        <v>12.031045626813224</v>
      </c>
      <c r="K125" s="1121">
        <f t="shared" si="41"/>
        <v>26165.614621951638</v>
      </c>
      <c r="L125" s="1121">
        <f t="shared" si="54"/>
        <v>98790.227016446268</v>
      </c>
      <c r="M125" s="1122">
        <f t="shared" si="55"/>
        <v>98790.227016446268</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62.305038999999994</v>
      </c>
      <c r="C126" s="1359">
        <f>INDEX(Drivers!$A$16:$AM$16,1,$A126-2018)</f>
        <v>4706.2160582136648</v>
      </c>
      <c r="D126" s="1356">
        <f>INDEX(Drivers!$A$25:$AM$25,1,$A126-2018)/INDEX(Drivers!$A$25:$AM$25,1,$A126-2019)*D125</f>
        <v>43560861.039927498</v>
      </c>
      <c r="E126" s="681">
        <f t="shared" si="52"/>
        <v>43560861.039927498</v>
      </c>
      <c r="F126" s="965"/>
      <c r="G126" s="965"/>
      <c r="H126" s="966"/>
      <c r="I126" s="1119">
        <f t="shared" si="51"/>
        <v>424.26313389388866</v>
      </c>
      <c r="J126" s="1120">
        <f t="shared" si="53"/>
        <v>12.031045626813224</v>
      </c>
      <c r="K126" s="1121">
        <f t="shared" si="41"/>
        <v>26433.731103520953</v>
      </c>
      <c r="L126" s="1121">
        <f t="shared" si="54"/>
        <v>100181.56116593718</v>
      </c>
      <c r="M126" s="1122">
        <f t="shared" si="55"/>
        <v>100181.56116593718</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62.918915999999996</v>
      </c>
      <c r="C127" s="1359">
        <f>INDEX(Drivers!$A$16:$AM$16,1,$A127-2018)</f>
        <v>4806.6704710292252</v>
      </c>
      <c r="D127" s="1356">
        <f>INDEX(Drivers!$A$25:$AM$25,1,$A127-2018)/INDEX(Drivers!$A$25:$AM$25,1,$A127-2019)*D126</f>
        <v>42063620.539397433</v>
      </c>
      <c r="E127" s="681">
        <f t="shared" si="52"/>
        <v>42063620.539397433</v>
      </c>
      <c r="F127" s="965"/>
      <c r="G127" s="965"/>
      <c r="H127" s="966"/>
      <c r="I127" s="1119">
        <f t="shared" si="51"/>
        <v>424.26313389388866</v>
      </c>
      <c r="J127" s="1120">
        <f t="shared" si="53"/>
        <v>12.031045626813224</v>
      </c>
      <c r="K127" s="1121">
        <f t="shared" si="41"/>
        <v>26694.176483366333</v>
      </c>
      <c r="L127" s="1121">
        <f t="shared" si="54"/>
        <v>99892.892289405849</v>
      </c>
      <c r="M127" s="1122">
        <f t="shared" si="55"/>
        <v>99892.892289405849</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63.514502</v>
      </c>
      <c r="C128" s="1359">
        <f>INDEX(Drivers!$A$16:$AM$16,1,$A128-2018)</f>
        <v>4918.6434456948491</v>
      </c>
      <c r="D128" s="1356">
        <f>INDEX(Drivers!$A$25:$AM$25,1,$A128-2018)/INDEX(Drivers!$A$25:$AM$25,1,$A128-2019)*D127</f>
        <v>40122432.814653359</v>
      </c>
      <c r="E128" s="681">
        <f t="shared" si="52"/>
        <v>40122432.814653359</v>
      </c>
      <c r="F128" s="965"/>
      <c r="G128" s="965"/>
      <c r="H128" s="966"/>
      <c r="I128" s="1119">
        <f t="shared" si="51"/>
        <v>424.26313389388866</v>
      </c>
      <c r="J128" s="1120">
        <f t="shared" si="53"/>
        <v>12.031045626813224</v>
      </c>
      <c r="K128" s="1121">
        <f t="shared" si="41"/>
        <v>26946.861666229659</v>
      </c>
      <c r="L128" s="1121">
        <f t="shared" si="54"/>
        <v>99298.85653183391</v>
      </c>
      <c r="M128" s="1122">
        <f t="shared" si="55"/>
        <v>99298.85653183391</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64.093732000000003</v>
      </c>
      <c r="C129" s="1359">
        <f>INDEX(Drivers!$A$16:$AM$16,1,$A129-2018)</f>
        <v>5055.9810880808755</v>
      </c>
      <c r="D129" s="1356">
        <f>INDEX(Drivers!$A$25:$AM$25,1,$A129-2018)/INDEX(Drivers!$A$25:$AM$25,1,$A129-2019)*D128</f>
        <v>38613737.321660623</v>
      </c>
      <c r="E129" s="681">
        <f t="shared" si="52"/>
        <v>38613737.321660623</v>
      </c>
      <c r="F129" s="965"/>
      <c r="G129" s="965"/>
      <c r="H129" s="966"/>
      <c r="I129" s="1119">
        <f t="shared" si="51"/>
        <v>424.26313389388866</v>
      </c>
      <c r="J129" s="1120">
        <f t="shared" si="53"/>
        <v>12.031045626813224</v>
      </c>
      <c r="K129" s="1121">
        <f t="shared" si="41"/>
        <v>27192.607601275016</v>
      </c>
      <c r="L129" s="1121">
        <f t="shared" si="54"/>
        <v>99442.476480666402</v>
      </c>
      <c r="M129" s="1122">
        <f t="shared" si="55"/>
        <v>99442.476480666402</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64.659278</v>
      </c>
      <c r="C130" s="1359">
        <f>INDEX(Drivers!$A$16:$AM$16,1,$A130-2018)</f>
        <v>5220.676133769065</v>
      </c>
      <c r="D130" s="1356">
        <f>INDEX(Drivers!$A$25:$AM$25,1,$A130-2018)/INDEX(Drivers!$A$25:$AM$25,1,$A130-2019)*D129</f>
        <v>37435672.225562826</v>
      </c>
      <c r="E130" s="681">
        <f t="shared" si="52"/>
        <v>37435672.225562826</v>
      </c>
      <c r="F130" s="965"/>
      <c r="G130" s="965"/>
      <c r="H130" s="966"/>
      <c r="I130" s="1119">
        <f t="shared" si="51"/>
        <v>424.26313389388866</v>
      </c>
      <c r="J130" s="1120">
        <f t="shared" si="53"/>
        <v>12.031045626813224</v>
      </c>
      <c r="K130" s="1121">
        <f t="shared" si="41"/>
        <v>27432.547919596171</v>
      </c>
      <c r="L130" s="1121">
        <f t="shared" si="54"/>
        <v>100245.8649937533</v>
      </c>
      <c r="M130" s="1122">
        <f t="shared" si="55"/>
        <v>100245.8649937533</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65.211525999999992</v>
      </c>
      <c r="C131" s="1359">
        <f>INDEX(Drivers!$A$16:$AM$16,1,$A131-2018)</f>
        <v>5396.439358573075</v>
      </c>
      <c r="D131" s="1356">
        <f>INDEX(Drivers!$A$25:$AM$25,1,$A131-2018)/INDEX(Drivers!$A$25:$AM$25,1,$A131-2019)*D130</f>
        <v>36521081.260820419</v>
      </c>
      <c r="E131" s="681">
        <f t="shared" si="52"/>
        <v>36521081.260820419</v>
      </c>
      <c r="F131" s="965"/>
      <c r="G131" s="965"/>
      <c r="H131" s="966"/>
      <c r="I131" s="1119">
        <f t="shared" si="51"/>
        <v>424.26313389388866</v>
      </c>
      <c r="J131" s="1120">
        <f t="shared" si="53"/>
        <v>12.031045626813224</v>
      </c>
      <c r="K131" s="1121">
        <f t="shared" si="41"/>
        <v>27666.846386762798</v>
      </c>
      <c r="L131" s="1121">
        <f t="shared" si="54"/>
        <v>101445.88940614377</v>
      </c>
      <c r="M131" s="1122">
        <f t="shared" si="55"/>
        <v>101445.88940614377</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65.752923999999993</v>
      </c>
      <c r="C132" s="1359">
        <f>INDEX(Drivers!$A$16:$AM$16,1,$A132-2018)</f>
        <v>5584.7826715137489</v>
      </c>
      <c r="D132" s="1356">
        <f>INDEX(Drivers!$A$25:$AM$25,1,$A132-2018)/INDEX(Drivers!$A$25:$AM$25,1,$A132-2019)*D131</f>
        <v>35566110.296462603</v>
      </c>
      <c r="E132" s="681">
        <f t="shared" si="52"/>
        <v>35566110.296462603</v>
      </c>
      <c r="F132" s="965"/>
      <c r="G132" s="965"/>
      <c r="H132" s="966"/>
      <c r="I132" s="1119">
        <f t="shared" si="51"/>
        <v>424.26313389388866</v>
      </c>
      <c r="J132" s="1120">
        <f t="shared" si="53"/>
        <v>12.031045626813224</v>
      </c>
      <c r="K132" s="1121">
        <f t="shared" si="41"/>
        <v>27896.541598926684</v>
      </c>
      <c r="L132" s="1121">
        <f t="shared" si="54"/>
        <v>102756.88543328037</v>
      </c>
      <c r="M132" s="1122">
        <f t="shared" si="55"/>
        <v>102756.88543328037</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66.284188999999998</v>
      </c>
      <c r="C133" s="1359">
        <f>INDEX(Drivers!$A$16:$AM$16,1,$A133-2018)</f>
        <v>5782.2303264526327</v>
      </c>
      <c r="D133" s="1356">
        <f>INDEX(Drivers!$A$25:$AM$25,1,$A133-2018)/INDEX(Drivers!$A$25:$AM$25,1,$A133-2019)*D132</f>
        <v>34571652.827944376</v>
      </c>
      <c r="E133" s="681">
        <f t="shared" si="52"/>
        <v>34571652.827944376</v>
      </c>
      <c r="F133" s="965"/>
      <c r="G133" s="965"/>
      <c r="H133" s="966"/>
      <c r="I133" s="1119">
        <f t="shared" si="51"/>
        <v>424.26313389388866</v>
      </c>
      <c r="J133" s="1120">
        <f t="shared" si="53"/>
        <v>12.031045626813224</v>
      </c>
      <c r="K133" s="1121">
        <f t="shared" si="41"/>
        <v>28121.93775275482</v>
      </c>
      <c r="L133" s="1121">
        <f t="shared" si="54"/>
        <v>104137.92971023913</v>
      </c>
      <c r="M133" s="1122">
        <f t="shared" si="55"/>
        <v>104137.92971023913</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66.804167000000007</v>
      </c>
      <c r="C134" s="1359">
        <f>INDEX(Drivers!$A$16:$AM$16,1,$A134-2018)</f>
        <v>5989.6789035031879</v>
      </c>
      <c r="D134" s="1356">
        <f>INDEX(Drivers!$A$25:$AM$25,1,$A134-2018)/INDEX(Drivers!$A$25:$AM$25,1,$A134-2019)*D133</f>
        <v>33577293.218877912</v>
      </c>
      <c r="E134" s="681">
        <f t="shared" si="52"/>
        <v>33577293.218877912</v>
      </c>
      <c r="F134" s="965"/>
      <c r="G134" s="965"/>
      <c r="H134" s="966"/>
      <c r="I134" s="1119">
        <f t="shared" si="51"/>
        <v>424.26313389388866</v>
      </c>
      <c r="J134" s="1120">
        <f t="shared" si="53"/>
        <v>12.031045626813224</v>
      </c>
      <c r="K134" s="1121">
        <f t="shared" si="41"/>
        <v>28342.545248590701</v>
      </c>
      <c r="L134" s="1121">
        <f t="shared" si="54"/>
        <v>105639.39339688537</v>
      </c>
      <c r="M134" s="1122">
        <f t="shared" si="55"/>
        <v>105639.39339688537</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67.314132999999998</v>
      </c>
      <c r="C135" s="1359">
        <f>INDEX(Drivers!$A$16:$AM$16,1,$A135-2018)</f>
        <v>6205.9410740491394</v>
      </c>
      <c r="D135" s="1356">
        <f>INDEX(Drivers!$A$25:$AM$25,1,$A135-2018)/INDEX(Drivers!$A$25:$AM$25,1,$A135-2019)*D134</f>
        <v>32628056.308087319</v>
      </c>
      <c r="E135" s="681">
        <f t="shared" si="52"/>
        <v>32628056.308087319</v>
      </c>
      <c r="F135" s="965"/>
      <c r="G135" s="965"/>
      <c r="H135" s="966"/>
      <c r="I135" s="1119">
        <f t="shared" si="51"/>
        <v>424.26313389388866</v>
      </c>
      <c r="J135" s="1120">
        <f t="shared" si="53"/>
        <v>12.031045626813224</v>
      </c>
      <c r="K135" s="1121">
        <f t="shared" si="41"/>
        <v>28558.90502193003</v>
      </c>
      <c r="L135" s="1121">
        <f t="shared" si="54"/>
        <v>107292.01652728679</v>
      </c>
      <c r="M135" s="1122">
        <f t="shared" si="55"/>
        <v>107292.01652728679</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67.815933000000001</v>
      </c>
      <c r="C136" s="1359">
        <f>INDEX(Drivers!$A$16:$AM$16,1,$A136-2018)</f>
        <v>6424.7892551460491</v>
      </c>
      <c r="D136" s="1356">
        <f>INDEX(Drivers!$A$25:$AM$25,1,$A136-2018)/INDEX(Drivers!$A$25:$AM$25,1,$A136-2019)*D135</f>
        <v>31504144.910991076</v>
      </c>
      <c r="E136" s="681">
        <f t="shared" si="52"/>
        <v>31504144.910991076</v>
      </c>
      <c r="F136" s="965"/>
      <c r="G136" s="965"/>
      <c r="H136" s="966"/>
      <c r="I136" s="1119">
        <f t="shared" si="51"/>
        <v>424.26313389388866</v>
      </c>
      <c r="J136" s="1120">
        <f t="shared" si="53"/>
        <v>12.031045626813224</v>
      </c>
      <c r="K136" s="1121">
        <f t="shared" si="41"/>
        <v>28771.800262517983</v>
      </c>
      <c r="L136" s="1121">
        <f t="shared" si="54"/>
        <v>108801.07758231254</v>
      </c>
      <c r="M136" s="1122">
        <f t="shared" si="55"/>
        <v>108801.07758231254</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68.308245999999997</v>
      </c>
      <c r="C137" s="1359">
        <f>INDEX(Drivers!$A$16:$AM$16,1,$A137-2018)</f>
        <v>6655.032765571701</v>
      </c>
      <c r="D137" s="1356">
        <f>INDEX(Drivers!$A$25:$AM$25,1,$A137-2018)/INDEX(Drivers!$A$25:$AM$25,1,$A137-2019)*D136</f>
        <v>30497122.733832452</v>
      </c>
      <c r="E137" s="681">
        <f t="shared" si="52"/>
        <v>30497122.733832452</v>
      </c>
      <c r="F137" s="965"/>
      <c r="G137" s="965"/>
      <c r="H137" s="966"/>
      <c r="I137" s="1119">
        <f t="shared" si="51"/>
        <v>424.26313389388866</v>
      </c>
      <c r="J137" s="1120">
        <f t="shared" si="53"/>
        <v>12.031045626813224</v>
      </c>
      <c r="K137" s="1121">
        <f t="shared" si="41"/>
        <v>28980.670518754683</v>
      </c>
      <c r="L137" s="1121">
        <f t="shared" si="54"/>
        <v>110564.12558436258</v>
      </c>
      <c r="M137" s="1122">
        <f t="shared" si="55"/>
        <v>110564.12558436258</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68.788494999999998</v>
      </c>
      <c r="C138" s="1359">
        <f>INDEX(Drivers!$A$16:$AM$16,1,$A138-2018)</f>
        <v>6896.2705236743814</v>
      </c>
      <c r="D138" s="1356">
        <f>INDEX(Drivers!$A$25:$AM$25,1,$A138-2018)/INDEX(Drivers!$A$25:$AM$25,1,$A138-2019)*D137</f>
        <v>29296855.10761394</v>
      </c>
      <c r="E138" s="681">
        <f t="shared" si="52"/>
        <v>29296855.10761394</v>
      </c>
      <c r="F138" s="965"/>
      <c r="G138" s="965"/>
      <c r="H138" s="966"/>
      <c r="I138" s="1119">
        <f t="shared" si="51"/>
        <v>424.26313389388866</v>
      </c>
      <c r="J138" s="1120">
        <f t="shared" si="53"/>
        <v>12.031045626813224</v>
      </c>
      <c r="K138" s="1121">
        <f t="shared" si="41"/>
        <v>29184.422464544088</v>
      </c>
      <c r="L138" s="1121">
        <f t="shared" si="54"/>
        <v>112266.20043278755</v>
      </c>
      <c r="M138" s="1122">
        <f t="shared" si="55"/>
        <v>112266.20043278755</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69.256822999999997</v>
      </c>
      <c r="C139" s="1359">
        <f>INDEX(Drivers!$A$16:$AM$16,1,$A139-2018)</f>
        <v>7141.3467562484384</v>
      </c>
      <c r="D139" s="1356">
        <f>INDEX(Drivers!$A$25:$AM$25,1,$A139-2018)/INDEX(Drivers!$A$25:$AM$25,1,$A139-2019)*D138</f>
        <v>27723359.898958791</v>
      </c>
      <c r="E139" s="681">
        <f t="shared" si="52"/>
        <v>27723359.898958791</v>
      </c>
      <c r="F139" s="965"/>
      <c r="G139" s="965"/>
      <c r="H139" s="966"/>
      <c r="I139" s="1119">
        <f t="shared" si="51"/>
        <v>424.26313389388866</v>
      </c>
      <c r="J139" s="1120">
        <f t="shared" si="53"/>
        <v>12.031045626813224</v>
      </c>
      <c r="K139" s="1121">
        <f t="shared" si="41"/>
        <v>29383.116769514349</v>
      </c>
      <c r="L139" s="1121">
        <f t="shared" si="54"/>
        <v>113641.22856027837</v>
      </c>
      <c r="M139" s="1122">
        <f t="shared" si="55"/>
        <v>113641.22856027837</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69.713937000000001</v>
      </c>
      <c r="C140" s="1359">
        <f>INDEX(Drivers!$A$16:$AM$16,1,$A140-2018)</f>
        <v>7387.5940460773872</v>
      </c>
      <c r="D140" s="1356">
        <f>INDEX(Drivers!$A$25:$AM$25,1,$A140-2018)/INDEX(Drivers!$A$25:$AM$25,1,$A140-2019)*D139</f>
        <v>25858520.356594972</v>
      </c>
      <c r="E140" s="681">
        <f t="shared" si="52"/>
        <v>25858520.356594972</v>
      </c>
      <c r="F140" s="965"/>
      <c r="G140" s="965"/>
      <c r="H140" s="966"/>
      <c r="I140" s="1119">
        <f t="shared" si="51"/>
        <v>424.26313389388866</v>
      </c>
      <c r="J140" s="1120">
        <f t="shared" si="53"/>
        <v>12.031045626813224</v>
      </c>
      <c r="K140" s="1121">
        <f t="shared" si="41"/>
        <v>29577.053387701118</v>
      </c>
      <c r="L140" s="1121">
        <f t="shared" si="54"/>
        <v>114739.00139732572</v>
      </c>
      <c r="M140" s="1122">
        <f t="shared" si="55"/>
        <v>114739.00139732572</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70.160651999999999</v>
      </c>
      <c r="C141" s="1359">
        <f>INDEX(Drivers!$A$16:$AM$16,1,$A141-2018)</f>
        <v>7634.1583288588727</v>
      </c>
      <c r="D141" s="1356">
        <f>INDEX(Drivers!$A$25:$AM$25,1,$A141-2018)/INDEX(Drivers!$A$25:$AM$25,1,$A141-2019)*D140</f>
        <v>24072917.568159234</v>
      </c>
      <c r="E141" s="681">
        <f t="shared" si="52"/>
        <v>24072917.568159234</v>
      </c>
      <c r="F141" s="965"/>
      <c r="G141" s="965"/>
      <c r="H141" s="966"/>
      <c r="I141" s="1119">
        <f t="shared" si="51"/>
        <v>424.26313389388866</v>
      </c>
      <c r="J141" s="1120">
        <f t="shared" si="53"/>
        <v>12.031045626813224</v>
      </c>
      <c r="K141" s="1121">
        <f t="shared" si="41"/>
        <v>29766.578093558528</v>
      </c>
      <c r="L141" s="1121">
        <f t="shared" si="54"/>
        <v>115919.82474497652</v>
      </c>
      <c r="M141" s="1122">
        <f t="shared" si="55"/>
        <v>115919.82474497652</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70.595131999999992</v>
      </c>
      <c r="C142" s="1359">
        <f>INDEX(Drivers!$A$16:$AM$16,1,$A142-2018)</f>
        <v>7883.3906371486164</v>
      </c>
      <c r="D142" s="1356">
        <f>INDEX(Drivers!$A$25:$AM$25,1,$A142-2018)/INDEX(Drivers!$A$25:$AM$25,1,$A142-2019)*D141</f>
        <v>22453239.900567327</v>
      </c>
      <c r="E142" s="681">
        <f t="shared" si="52"/>
        <v>22453239.900567327</v>
      </c>
      <c r="F142" s="965"/>
      <c r="G142" s="965"/>
      <c r="H142" s="966"/>
      <c r="I142" s="1119">
        <f t="shared" si="51"/>
        <v>424.26313389388866</v>
      </c>
      <c r="J142" s="1120">
        <f t="shared" si="53"/>
        <v>12.031045626813224</v>
      </c>
      <c r="K142" s="1121">
        <f t="shared" si="41"/>
        <v>29950.911939972742</v>
      </c>
      <c r="L142" s="1121">
        <f t="shared" si="54"/>
        <v>117298.67235009449</v>
      </c>
      <c r="M142" s="1122">
        <f t="shared" si="55"/>
        <v>117298.67235009449</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71.016168000000008</v>
      </c>
      <c r="C143" s="1359">
        <f>INDEX(Drivers!$A$16:$AM$16,1,$A143-2018)</f>
        <v>8127.9459221782263</v>
      </c>
      <c r="D143" s="1356">
        <f>INDEX(Drivers!$A$25:$AM$25,1,$A143-2018)/INDEX(Drivers!$A$25:$AM$25,1,$A143-2019)*D142</f>
        <v>20130442.654288623</v>
      </c>
      <c r="E143" s="681">
        <f t="shared" si="52"/>
        <v>20130442.654288623</v>
      </c>
      <c r="F143" s="965"/>
      <c r="G143" s="965"/>
      <c r="H143" s="966"/>
      <c r="I143" s="1119">
        <f t="shared" si="51"/>
        <v>424.26313389388866</v>
      </c>
      <c r="J143" s="1120">
        <f t="shared" si="53"/>
        <v>12.031045626813224</v>
      </c>
      <c r="K143" s="1121">
        <f t="shared" si="41"/>
        <v>30129.541992814895</v>
      </c>
      <c r="L143" s="1121">
        <f t="shared" si="54"/>
        <v>117918.13089628535</v>
      </c>
      <c r="M143" s="1122">
        <f t="shared" si="55"/>
        <v>117918.13089628535</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71.423670999999999</v>
      </c>
      <c r="C144" s="1359">
        <f>INDEX(Drivers!$A$16:$AM$16,1,$A144-2018)</f>
        <v>8368.8893349840855</v>
      </c>
      <c r="D144" s="1356">
        <f>INDEX(Drivers!$A$25:$AM$25,1,$A144-2018)/INDEX(Drivers!$A$25:$AM$25,1,$A144-2019)*D143</f>
        <v>17937118.955715362</v>
      </c>
      <c r="E144" s="681">
        <f t="shared" si="52"/>
        <v>17937118.955715362</v>
      </c>
      <c r="F144" s="965"/>
      <c r="G144" s="965"/>
      <c r="H144" s="966"/>
      <c r="I144" s="1119">
        <f t="shared" si="51"/>
        <v>424.26313389388866</v>
      </c>
      <c r="J144" s="1120">
        <f t="shared" si="53"/>
        <v>12.031045626813224</v>
      </c>
      <c r="K144" s="1121">
        <f t="shared" si="41"/>
        <v>30302.430492666052</v>
      </c>
      <c r="L144" s="1121">
        <f t="shared" si="54"/>
        <v>118623.60839065947</v>
      </c>
      <c r="M144" s="1122">
        <f t="shared" si="55"/>
        <v>118623.60839065947</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71.816201000000007</v>
      </c>
      <c r="C145" s="1359">
        <f>INDEX(Drivers!$A$16:$AM$16,1,$A145-2018)</f>
        <v>8606.6033634151627</v>
      </c>
      <c r="D145" s="1356">
        <f>INDEX(Drivers!$A$25:$AM$25,1,$A145-2018)/INDEX(Drivers!$A$25:$AM$25,1,$A145-2019)*D144</f>
        <v>16782742.966516778</v>
      </c>
      <c r="E145" s="681">
        <f t="shared" si="52"/>
        <v>16782742.966516778</v>
      </c>
      <c r="F145" s="965"/>
      <c r="G145" s="965"/>
      <c r="H145" s="966"/>
      <c r="I145" s="1119">
        <f t="shared" si="51"/>
        <v>424.26313389388866</v>
      </c>
      <c r="J145" s="1120">
        <f t="shared" si="53"/>
        <v>12.031045626813224</v>
      </c>
      <c r="K145" s="1121">
        <f t="shared" si="41"/>
        <v>30468.966500613424</v>
      </c>
      <c r="L145" s="1121">
        <f t="shared" si="54"/>
        <v>120329.18072364875</v>
      </c>
      <c r="M145" s="1122">
        <f t="shared" si="55"/>
        <v>120329.18072364875</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72.192155</v>
      </c>
      <c r="C146" s="1359">
        <f>INDEX(Drivers!$A$16:$AM$16,1,$A146-2018)</f>
        <v>8845.4005301521538</v>
      </c>
      <c r="D146" s="1356">
        <f>INDEX(Drivers!$A$25:$AM$25,1,$A146-2018)/INDEX(Drivers!$A$25:$AM$25,1,$A146-2019)*D145</f>
        <v>13700884.827145061</v>
      </c>
      <c r="E146" s="681">
        <f t="shared" si="52"/>
        <v>13700884.827145061</v>
      </c>
      <c r="F146" s="965"/>
      <c r="G146" s="965"/>
      <c r="H146" s="966"/>
      <c r="I146" s="1119">
        <f t="shared" si="51"/>
        <v>424.26313389388866</v>
      </c>
      <c r="J146" s="1120">
        <f t="shared" si="53"/>
        <v>12.031045626813224</v>
      </c>
      <c r="K146" s="1121">
        <f t="shared" si="41"/>
        <v>30628.469922853365</v>
      </c>
      <c r="L146" s="1121">
        <f t="shared" si="54"/>
        <v>120120.30219284352</v>
      </c>
      <c r="M146" s="1122">
        <f t="shared" si="55"/>
        <v>120120.30219284352</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72.55139299999999</v>
      </c>
      <c r="C147" s="1359">
        <f>INDEX(Drivers!$A$16:$AM$16,1,$A147-2018)</f>
        <v>9086.3460453705939</v>
      </c>
      <c r="D147" s="1356">
        <f>INDEX(Drivers!$A$25:$AM$25,1,$A147-2018)/INDEX(Drivers!$A$25:$AM$25,1,$A147-2019)*D146</f>
        <v>10954052.763386235</v>
      </c>
      <c r="E147" s="681">
        <f t="shared" si="52"/>
        <v>10954052.763386235</v>
      </c>
      <c r="F147" s="965"/>
      <c r="G147" s="965"/>
      <c r="H147" s="966"/>
      <c r="I147" s="1119">
        <f t="shared" si="51"/>
        <v>424.26313389388866</v>
      </c>
      <c r="J147" s="1120">
        <f t="shared" si="53"/>
        <v>12.031045626813224</v>
      </c>
      <c r="K147" s="1121">
        <f t="shared" si="41"/>
        <v>30780.881362547134</v>
      </c>
      <c r="L147" s="1121">
        <f t="shared" si="54"/>
        <v>120272.29661625375</v>
      </c>
      <c r="M147" s="1122">
        <f t="shared" si="55"/>
        <v>120272.29661625375</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72.894218999999993</v>
      </c>
      <c r="C148" s="1359">
        <f>INDEX(Drivers!$A$16:$AM$16,1,$A148-2018)</f>
        <v>9321.3353976278067</v>
      </c>
      <c r="D148" s="1356">
        <f>INDEX(Drivers!$A$25:$AM$25,1,$A148-2018)/INDEX(Drivers!$A$25:$AM$25,1,$A148-2019)*D147</f>
        <v>8108435.8304824755</v>
      </c>
      <c r="E148" s="681">
        <f t="shared" si="52"/>
        <v>8108435.8304824755</v>
      </c>
      <c r="F148" s="965"/>
      <c r="G148" s="965"/>
      <c r="H148" s="966"/>
      <c r="I148" s="1119">
        <f t="shared" si="51"/>
        <v>424.26313389388866</v>
      </c>
      <c r="J148" s="1120">
        <f t="shared" si="53"/>
        <v>12.031045626813224</v>
      </c>
      <c r="K148" s="1121">
        <f t="shared" si="41"/>
        <v>30926.329795687441</v>
      </c>
      <c r="L148" s="1121">
        <f t="shared" si="54"/>
        <v>120253.84730217179</v>
      </c>
      <c r="M148" s="1122">
        <f t="shared" si="55"/>
        <v>120253.84730217179</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73.220860000000002</v>
      </c>
      <c r="C149" s="1359">
        <f>INDEX(Drivers!$A$16:$AM$16,1,$A149-2018)</f>
        <v>9544.5391176027479</v>
      </c>
      <c r="D149" s="1356">
        <f>INDEX(Drivers!$A$25:$AM$25,1,$A149-2018)/INDEX(Drivers!$A$25:$AM$25,1,$A149-2019)*D148</f>
        <v>3843060.0747493692</v>
      </c>
      <c r="E149" s="681">
        <f t="shared" si="52"/>
        <v>3843060.0747493692</v>
      </c>
      <c r="F149" s="965"/>
      <c r="G149" s="965"/>
      <c r="H149" s="966"/>
      <c r="I149" s="1119">
        <f t="shared" si="51"/>
        <v>424.26313389388866</v>
      </c>
      <c r="J149" s="1120">
        <f t="shared" si="53"/>
        <v>12.031045626813224</v>
      </c>
      <c r="K149" s="1121">
        <f t="shared" si="41"/>
        <v>31064.911530005676</v>
      </c>
      <c r="L149" s="1121">
        <f t="shared" si="54"/>
        <v>118673.84568553168</v>
      </c>
      <c r="M149" s="1122">
        <f t="shared" si="55"/>
        <v>118673.84568553168</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73.529752999999999</v>
      </c>
      <c r="C150" s="1357">
        <f>INDEX(Drivers!$A$16:$AM$16,1,$A150-2018)</f>
        <v>9746.0477824321624</v>
      </c>
      <c r="D150" s="1358">
        <f>INDEX(Drivers!$A$25:$AM$25,1,$A150-2018)/INDEX(Drivers!$A$25:$AM$25,1,$A150-2019)*D149</f>
        <v>648769.37595797807</v>
      </c>
      <c r="E150" s="681">
        <f t="shared" si="52"/>
        <v>648769.37595797807</v>
      </c>
      <c r="F150" s="967"/>
      <c r="G150" s="967"/>
      <c r="H150" s="968"/>
      <c r="I150" s="1125">
        <f t="shared" si="51"/>
        <v>424.26313389388866</v>
      </c>
      <c r="J150" s="1126">
        <f t="shared" si="53"/>
        <v>12.031045626813224</v>
      </c>
      <c r="K150" s="1127">
        <f t="shared" si="41"/>
        <v>31195.963442223561</v>
      </c>
      <c r="L150" s="1127">
        <f t="shared" si="54"/>
        <v>117903.91492750117</v>
      </c>
      <c r="M150" s="1128">
        <f t="shared" si="55"/>
        <v>117903.91492750117</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64" t="s">
        <v>665</v>
      </c>
      <c r="X3" s="1465"/>
      <c r="Y3" s="1465"/>
      <c r="Z3" s="1465"/>
      <c r="AA3" s="1465"/>
      <c r="AB3" s="1465"/>
      <c r="AC3" s="1465"/>
      <c r="AD3" s="1466"/>
      <c r="AE3" s="1" t="s">
        <v>782</v>
      </c>
    </row>
    <row r="4" spans="1:16381" ht="15" thickBot="1"/>
    <row r="5" spans="1:16381" ht="16.2" customHeight="1" thickBot="1">
      <c r="C5" s="1467" t="s">
        <v>294</v>
      </c>
      <c r="D5" s="1468"/>
      <c r="E5" s="1468"/>
      <c r="F5" s="1468"/>
      <c r="G5" s="1468"/>
      <c r="H5" s="1468"/>
      <c r="I5" s="1468"/>
      <c r="J5" s="1468"/>
      <c r="K5" s="1469"/>
      <c r="L5" s="1434" t="s">
        <v>516</v>
      </c>
      <c r="M5" s="1435"/>
      <c r="N5" s="1435"/>
      <c r="O5" s="1435"/>
      <c r="P5" s="1436"/>
      <c r="Q5" s="1440" t="s">
        <v>518</v>
      </c>
      <c r="R5" s="1441"/>
      <c r="S5" s="1441"/>
      <c r="T5" s="1441"/>
      <c r="U5" s="1442"/>
      <c r="W5" s="655"/>
      <c r="X5" s="1472" t="s">
        <v>643</v>
      </c>
      <c r="Y5" s="1473"/>
      <c r="Z5" s="1473"/>
      <c r="AA5" s="1473"/>
      <c r="AB5" s="1474"/>
      <c r="AC5" s="101"/>
      <c r="AD5" s="1445" t="s">
        <v>641</v>
      </c>
      <c r="AE5" s="1446"/>
      <c r="AF5" s="1446"/>
      <c r="AG5" s="1446"/>
      <c r="AH5" s="1447"/>
      <c r="AI5" s="1010"/>
      <c r="AJ5" s="1445" t="s">
        <v>645</v>
      </c>
      <c r="AK5" s="1446"/>
      <c r="AL5" s="1446"/>
      <c r="AM5" s="1446"/>
      <c r="AN5" s="1447"/>
      <c r="AO5" s="1382"/>
      <c r="AP5" s="1445" t="s">
        <v>649</v>
      </c>
      <c r="AQ5" s="1446"/>
      <c r="AR5" s="1446"/>
      <c r="AS5" s="1446"/>
      <c r="AT5" s="1447"/>
      <c r="AU5" s="1382"/>
      <c r="AV5" s="1445" t="s">
        <v>659</v>
      </c>
      <c r="AW5" s="1446"/>
      <c r="AX5" s="1446"/>
      <c r="AY5" s="1446"/>
      <c r="AZ5" s="1447"/>
      <c r="BA5" s="1010"/>
      <c r="BB5" s="1445" t="s">
        <v>655</v>
      </c>
      <c r="BC5" s="1446"/>
      <c r="BD5" s="1446"/>
      <c r="BE5" s="1446"/>
      <c r="BF5" s="1447"/>
      <c r="BH5" s="1448" t="s">
        <v>217</v>
      </c>
      <c r="BI5" s="1422" t="s">
        <v>635</v>
      </c>
      <c r="BJ5" s="1423"/>
      <c r="BK5" s="1424"/>
      <c r="BL5" s="1423" t="s">
        <v>638</v>
      </c>
      <c r="BM5" s="1423"/>
      <c r="BN5" s="1424"/>
      <c r="BO5" s="1422" t="s">
        <v>646</v>
      </c>
      <c r="BP5" s="1423"/>
      <c r="BQ5" s="1423"/>
      <c r="BR5" s="1422" t="s">
        <v>650</v>
      </c>
      <c r="BS5" s="1423"/>
      <c r="BT5" s="1424"/>
      <c r="BU5" s="1422" t="s">
        <v>660</v>
      </c>
      <c r="BV5" s="1423"/>
      <c r="BW5" s="1424"/>
      <c r="BX5" s="1422" t="s">
        <v>656</v>
      </c>
      <c r="BY5" s="1423"/>
      <c r="BZ5" s="1424"/>
      <c r="CB5" s="1422" t="s">
        <v>796</v>
      </c>
      <c r="CC5" s="1423"/>
      <c r="CD5" s="1423"/>
      <c r="CE5" s="1424"/>
      <c r="CF5" s="1422" t="s">
        <v>796</v>
      </c>
      <c r="CG5" s="1423"/>
      <c r="CH5" s="1423"/>
      <c r="CI5" s="1424"/>
      <c r="CJ5" s="1422" t="s">
        <v>796</v>
      </c>
      <c r="CK5" s="1423"/>
      <c r="CL5" s="1423"/>
      <c r="CM5" s="1424"/>
    </row>
    <row r="6" spans="1:16381" ht="16.2" customHeight="1" thickBot="1">
      <c r="A6" s="1451" t="s">
        <v>217</v>
      </c>
      <c r="B6" s="1459" t="s">
        <v>292</v>
      </c>
      <c r="C6" s="270" t="s">
        <v>187</v>
      </c>
      <c r="D6" s="1461" t="s">
        <v>194</v>
      </c>
      <c r="E6" s="1462"/>
      <c r="F6" s="1463"/>
      <c r="G6" s="1461" t="s">
        <v>189</v>
      </c>
      <c r="H6" s="1462"/>
      <c r="I6" s="1463"/>
      <c r="J6" s="1461" t="s">
        <v>192</v>
      </c>
      <c r="K6" s="1463"/>
      <c r="L6" s="453" t="s">
        <v>187</v>
      </c>
      <c r="M6" s="1443" t="s">
        <v>194</v>
      </c>
      <c r="N6" s="1444"/>
      <c r="O6" s="451" t="s">
        <v>189</v>
      </c>
      <c r="P6" s="456" t="s">
        <v>514</v>
      </c>
      <c r="Q6" s="455" t="s">
        <v>187</v>
      </c>
      <c r="R6" s="458" t="s">
        <v>194</v>
      </c>
      <c r="S6" s="458" t="s">
        <v>513</v>
      </c>
      <c r="T6" s="458" t="s">
        <v>517</v>
      </c>
      <c r="U6" s="459">
        <v>4</v>
      </c>
      <c r="W6" s="1470"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49"/>
      <c r="BI6" s="1428"/>
      <c r="BJ6" s="1429"/>
      <c r="BK6" s="1430"/>
      <c r="BL6" s="1429"/>
      <c r="BM6" s="1429"/>
      <c r="BN6" s="1430"/>
      <c r="BO6" s="1428"/>
      <c r="BP6" s="1429"/>
      <c r="BQ6" s="1429"/>
      <c r="BR6" s="1428"/>
      <c r="BS6" s="1429"/>
      <c r="BT6" s="1430"/>
      <c r="BU6" s="1428"/>
      <c r="BV6" s="1429"/>
      <c r="BW6" s="1430"/>
      <c r="BX6" s="1428"/>
      <c r="BY6" s="1429"/>
      <c r="BZ6" s="1430"/>
      <c r="CB6" s="1425"/>
      <c r="CC6" s="1426"/>
      <c r="CD6" s="1426"/>
      <c r="CE6" s="1427"/>
      <c r="CF6" s="1425"/>
      <c r="CG6" s="1426"/>
      <c r="CH6" s="1426"/>
      <c r="CI6" s="1427"/>
      <c r="CJ6" s="1425"/>
      <c r="CK6" s="1426"/>
      <c r="CL6" s="1426"/>
      <c r="CM6" s="1427"/>
    </row>
    <row r="7" spans="1:16381" ht="87" thickBot="1">
      <c r="A7" s="1452"/>
      <c r="B7" s="1460"/>
      <c r="C7" s="448" t="s">
        <v>233</v>
      </c>
      <c r="D7" s="449" t="s">
        <v>234</v>
      </c>
      <c r="E7" s="1455" t="s">
        <v>176</v>
      </c>
      <c r="F7" s="1456"/>
      <c r="G7" s="1454" t="s">
        <v>284</v>
      </c>
      <c r="H7" s="1455"/>
      <c r="I7" s="1456"/>
      <c r="J7" s="1457" t="s">
        <v>193</v>
      </c>
      <c r="K7" s="1458"/>
      <c r="L7" s="454" t="s">
        <v>233</v>
      </c>
      <c r="M7" s="452" t="s">
        <v>234</v>
      </c>
      <c r="N7" s="452" t="s">
        <v>176</v>
      </c>
      <c r="O7" s="452" t="s">
        <v>284</v>
      </c>
      <c r="P7" s="457" t="s">
        <v>193</v>
      </c>
      <c r="Q7" s="455" t="s">
        <v>233</v>
      </c>
      <c r="R7" s="458" t="s">
        <v>512</v>
      </c>
      <c r="S7" s="458" t="s">
        <v>38</v>
      </c>
      <c r="T7" s="458" t="s">
        <v>193</v>
      </c>
      <c r="U7" s="459" t="s">
        <v>627</v>
      </c>
      <c r="W7" s="1471"/>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49"/>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53"/>
      <c r="B8" s="271" t="s">
        <v>293</v>
      </c>
      <c r="C8" s="271" t="s">
        <v>188</v>
      </c>
      <c r="D8" s="272" t="s">
        <v>188</v>
      </c>
      <c r="E8" s="273" t="s">
        <v>188</v>
      </c>
      <c r="F8" s="274" t="s">
        <v>191</v>
      </c>
      <c r="G8" s="275" t="s">
        <v>190</v>
      </c>
      <c r="H8" s="273" t="s">
        <v>188</v>
      </c>
      <c r="I8" s="274" t="s">
        <v>191</v>
      </c>
      <c r="J8" s="853" t="s">
        <v>188</v>
      </c>
      <c r="K8" s="450" t="s">
        <v>191</v>
      </c>
      <c r="L8" s="1431" t="s">
        <v>515</v>
      </c>
      <c r="M8" s="1432"/>
      <c r="N8" s="1432"/>
      <c r="O8" s="1432"/>
      <c r="P8" s="1433"/>
      <c r="Q8" s="1437" t="s">
        <v>515</v>
      </c>
      <c r="R8" s="1438"/>
      <c r="S8" s="1438"/>
      <c r="T8" s="1438"/>
      <c r="U8" s="1439"/>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50"/>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962.38501444195435</v>
      </c>
      <c r="Z29" s="465">
        <f t="shared" ref="Z29:Z60" si="82">S30</f>
        <v>304.9221239283998</v>
      </c>
      <c r="AA29" s="465">
        <f t="shared" ref="AA29:AA60" si="83">T30</f>
        <v>3821.6612855587077</v>
      </c>
      <c r="AB29" s="986">
        <f t="shared" si="22"/>
        <v>21922.977742327948</v>
      </c>
      <c r="AC29" s="1206" t="str">
        <f>IF(OR('Recycling - Case 1'!AC99="No",'Recycling - Case 1'!T139="No"), "No", "Yes")</f>
        <v>Yes</v>
      </c>
      <c r="AD29" s="948">
        <f t="shared" ref="AD29:AD60" si="84">Q64</f>
        <v>16834.009318398883</v>
      </c>
      <c r="AE29" s="465">
        <f t="shared" ref="AE29:AE60" si="85">R64</f>
        <v>962.38501444195435</v>
      </c>
      <c r="AF29" s="465">
        <f t="shared" ref="AF29:AF60" si="86">S64</f>
        <v>304.9221239283998</v>
      </c>
      <c r="AG29" s="465">
        <f t="shared" ref="AG29:AG60" si="87">T64</f>
        <v>3821.6612855587077</v>
      </c>
      <c r="AH29" s="986">
        <f t="shared" si="60"/>
        <v>21922.977742327948</v>
      </c>
      <c r="AI29" s="1206" t="str">
        <f>IF(OR('Recycling - Case 1'!AI10="No",'Recycling - Case 1'!Z139="No"), "No", "Yes")</f>
        <v>Yes</v>
      </c>
      <c r="AJ29" s="948">
        <f t="shared" ref="AJ29:AJ60" si="88">Q98</f>
        <v>16839.898969230198</v>
      </c>
      <c r="AK29" s="465">
        <f t="shared" ref="AK29:AK60" si="89">R98</f>
        <v>962.38501444195435</v>
      </c>
      <c r="AL29" s="465">
        <f t="shared" ref="AL29:AL60" si="90">S98</f>
        <v>307.81392004196488</v>
      </c>
      <c r="AM29" s="465">
        <f t="shared" ref="AM29:AM60" si="91">T98</f>
        <v>3922.0560748079342</v>
      </c>
      <c r="AN29" s="986">
        <f t="shared" ref="AN29:AN60" si="92">U98</f>
        <v>22032.153978522052</v>
      </c>
      <c r="AO29" s="1201" t="str">
        <f>IF(OR('Recycling - Case 2'!AC99="No",'Recycling - Case 2'!T139="No"), "No", "Yes")</f>
        <v>Yes</v>
      </c>
      <c r="AP29" s="948">
        <f t="shared" ref="AP29:AP60" si="93">Q132</f>
        <v>16839.898969230198</v>
      </c>
      <c r="AQ29" s="465">
        <f t="shared" ref="AQ29:AQ60" si="94">R132</f>
        <v>962.38501444195435</v>
      </c>
      <c r="AR29" s="465">
        <f t="shared" ref="AR29:AR60" si="95">S132</f>
        <v>307.81392004196488</v>
      </c>
      <c r="AS29" s="465">
        <f t="shared" ref="AS29:AS60" si="96">T132</f>
        <v>3922.0560748079342</v>
      </c>
      <c r="AT29" s="986">
        <f t="shared" si="37"/>
        <v>22032.153978522052</v>
      </c>
      <c r="AU29" s="1206" t="str">
        <f>IF(OR('Recycling - Case 2'!AC99="No",'Recycling - Case 2'!T179="No"), "No", "Yes")</f>
        <v>Yes</v>
      </c>
      <c r="AV29" s="948">
        <f t="shared" si="63"/>
        <v>16839.906548915631</v>
      </c>
      <c r="AW29" s="465">
        <f t="shared" si="64"/>
        <v>813.89792503477565</v>
      </c>
      <c r="AX29" s="465">
        <f t="shared" si="65"/>
        <v>307.81392004196488</v>
      </c>
      <c r="AY29" s="465">
        <f t="shared" si="66"/>
        <v>3922.0560748079342</v>
      </c>
      <c r="AZ29" s="986">
        <f t="shared" si="67"/>
        <v>21883.674468800305</v>
      </c>
      <c r="BA29" s="1206" t="str">
        <f>IF(OR('Recycling - Case 3'!AC99="No",'Recycling - Case 3'!T139="No"), "No", "Yes")</f>
        <v>Yes</v>
      </c>
      <c r="BB29" s="948">
        <f t="shared" ref="BB29:BB60" si="97">Q200</f>
        <v>16839.906548915631</v>
      </c>
      <c r="BC29" s="465">
        <f t="shared" ref="BC29:BC60" si="98">R200</f>
        <v>813.89792503477565</v>
      </c>
      <c r="BD29" s="465">
        <f t="shared" ref="BD29:BD60" si="99">S200</f>
        <v>307.81392004196488</v>
      </c>
      <c r="BE29" s="465">
        <f t="shared" ref="BE29:BE60" si="100">T200</f>
        <v>3922.0560748079342</v>
      </c>
      <c r="BF29" s="986">
        <f t="shared" si="47"/>
        <v>21883.674468800305</v>
      </c>
      <c r="BG29" s="1206" t="str">
        <f>IF(OR('Recycling - Case 3'!AC99="No",'Recycling - Case 3'!T179="No"), "No", "Yes")</f>
        <v>Yes</v>
      </c>
      <c r="BH29" s="535">
        <f t="shared" si="48"/>
        <v>2019</v>
      </c>
      <c r="BI29" s="465">
        <f>'Recycling - Case 1'!BV99</f>
        <v>111.72240417564642</v>
      </c>
      <c r="BJ29" s="100">
        <f>'Recycling - Case 1'!BW99</f>
        <v>0.35971730536793667</v>
      </c>
      <c r="BK29" s="986">
        <f>'Recycling - Case 1'!BX99</f>
        <v>52.983633388733949</v>
      </c>
      <c r="BL29" s="948">
        <f>'Recycling - Case 1'!BY99</f>
        <v>111.72240417564642</v>
      </c>
      <c r="BM29" s="518">
        <f>'Recycling - Case 1'!BZ99</f>
        <v>0.35971730536793667</v>
      </c>
      <c r="BN29" s="986">
        <f>'Recycling - Case 1'!CA99</f>
        <v>52.983633388733949</v>
      </c>
      <c r="BO29" s="465">
        <f>'Recycling - Case 2'!BV99</f>
        <v>113.36355499859863</v>
      </c>
      <c r="BP29" s="100">
        <f>'Recycling - Case 2'!BW99</f>
        <v>0.37520018272893446</v>
      </c>
      <c r="BQ29" s="986">
        <f>'Recycling - Case 2'!BX99</f>
        <v>52.983633388733949</v>
      </c>
      <c r="BR29" s="948">
        <f>'Recycling - Case 2'!BY99</f>
        <v>113.36355499859863</v>
      </c>
      <c r="BS29" s="100">
        <f>'Recycling - Case 2'!BZ99</f>
        <v>0.37520018272893446</v>
      </c>
      <c r="BT29" s="986">
        <f>'Recycling - Case 2'!CA99</f>
        <v>52.983633388733949</v>
      </c>
      <c r="BU29" s="465">
        <f>'Recycling - Case 3'!BV99</f>
        <v>113.36355499859863</v>
      </c>
      <c r="BV29" s="100">
        <f>'Recycling - Case 3'!BW99</f>
        <v>0.37520018272893446</v>
      </c>
      <c r="BW29" s="986">
        <f>'Recycling - Case 3'!BX99</f>
        <v>52.983633388733949</v>
      </c>
      <c r="BX29" s="948">
        <f>'Recycling - Case 3'!BY99</f>
        <v>113.36355499859863</v>
      </c>
      <c r="BY29" s="100">
        <f>'Recycling - Case 3'!BZ99</f>
        <v>0.37520018272893446</v>
      </c>
      <c r="BZ29" s="986">
        <f>'Recycling - Case 3'!CA99</f>
        <v>52.983633388733949</v>
      </c>
      <c r="CA29" s="535">
        <v>2019</v>
      </c>
      <c r="CB29" s="579">
        <f>'Recycling - Case 1'!CB99</f>
        <v>4.7766344222348933E-2</v>
      </c>
      <c r="CC29" s="100">
        <f>'Recycling - Case 1'!CC99</f>
        <v>0.16793049938357785</v>
      </c>
      <c r="CD29" s="100">
        <f>'Recycling - Case 1'!CD99</f>
        <v>4.7766344222348933E-2</v>
      </c>
      <c r="CE29" s="471">
        <f>'Recycling - Case 1'!CE99</f>
        <v>0.16793049938357785</v>
      </c>
      <c r="CF29" s="579">
        <f>'Recycling - Case 2'!CB99</f>
        <v>4.2261345922522509E-2</v>
      </c>
      <c r="CG29" s="100">
        <f>'Recycling - Case 2'!CC99</f>
        <v>0.15372488066408996</v>
      </c>
      <c r="CH29" s="100">
        <f>'Recycling - Case 2'!CD99</f>
        <v>4.2261345922522509E-2</v>
      </c>
      <c r="CI29" s="471">
        <f>'Recycling - Case 2'!CE99</f>
        <v>0.15372488066408996</v>
      </c>
      <c r="CJ29" s="579">
        <f>'Recycling - Case 3'!CB99</f>
        <v>4.2261345922522509E-2</v>
      </c>
      <c r="CK29" s="100">
        <f>'Recycling - Case 3'!CC99</f>
        <v>0.15372488066408996</v>
      </c>
      <c r="CL29" s="100">
        <f>'Recycling - Case 3'!CD99</f>
        <v>4.2261345922522509E-2</v>
      </c>
      <c r="CM29" s="471">
        <f>'Recycling - Case 3'!CE99</f>
        <v>0.15372488066408996</v>
      </c>
    </row>
    <row r="30" spans="1:91">
      <c r="A30">
        <f>'Input data'!A119</f>
        <v>2019</v>
      </c>
      <c r="C30" s="116">
        <f>'4A SWD Case 1'!BG89</f>
        <v>801.61949135232783</v>
      </c>
      <c r="D30" s="3">
        <f>'4B Biological treatment '!T83</f>
        <v>0.42805788838322423</v>
      </c>
      <c r="E30" s="152">
        <f>'4B Biological treatment '!U83</f>
        <v>24.075651484492596</v>
      </c>
      <c r="F30" s="152">
        <f>'4B Biological treatment '!W83</f>
        <v>1.4445390890695555</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8.9892156560477083</v>
      </c>
      <c r="N30" s="465">
        <f t="shared" si="71"/>
        <v>953.39579878590666</v>
      </c>
      <c r="O30" s="464">
        <f t="shared" si="72"/>
        <v>304.9221239283998</v>
      </c>
      <c r="P30" s="465">
        <f t="shared" si="73"/>
        <v>3821.6612855587077</v>
      </c>
      <c r="Q30" s="465">
        <f t="shared" si="74"/>
        <v>16834.009318398883</v>
      </c>
      <c r="R30" s="467">
        <f t="shared" si="75"/>
        <v>962.38501444195435</v>
      </c>
      <c r="S30" s="464">
        <f t="shared" si="76"/>
        <v>304.9221239283998</v>
      </c>
      <c r="T30" s="465">
        <f t="shared" si="77"/>
        <v>3821.6612855587077</v>
      </c>
      <c r="U30" s="465">
        <f t="shared" si="78"/>
        <v>21922.977742327948</v>
      </c>
      <c r="V30" s="3"/>
      <c r="W30" s="535">
        <f t="shared" si="79"/>
        <v>2020</v>
      </c>
      <c r="X30" s="948">
        <f t="shared" si="80"/>
        <v>16402.970028985765</v>
      </c>
      <c r="Y30" s="465">
        <f t="shared" si="81"/>
        <v>991.42169882659914</v>
      </c>
      <c r="Z30" s="465">
        <f t="shared" si="82"/>
        <v>297.17530366064148</v>
      </c>
      <c r="AA30" s="465">
        <f t="shared" si="83"/>
        <v>3883.1542234812423</v>
      </c>
      <c r="AB30" s="986">
        <f t="shared" si="22"/>
        <v>21574.721254954246</v>
      </c>
      <c r="AC30" s="1206" t="str">
        <f>IF(OR('Recycling - Case 1'!AC100="No",'Recycling - Case 1'!T140="No"), "No", "Yes")</f>
        <v>Yes</v>
      </c>
      <c r="AD30" s="948">
        <f t="shared" si="84"/>
        <v>16402.970028985765</v>
      </c>
      <c r="AE30" s="465">
        <f t="shared" si="85"/>
        <v>991.42169882659914</v>
      </c>
      <c r="AF30" s="465">
        <f t="shared" si="86"/>
        <v>297.17530366064148</v>
      </c>
      <c r="AG30" s="465">
        <f t="shared" si="87"/>
        <v>3883.1542234812423</v>
      </c>
      <c r="AH30" s="986">
        <f t="shared" si="60"/>
        <v>21574.721254954246</v>
      </c>
      <c r="AI30" s="1206" t="str">
        <f>IF(OR('Recycling - Case 1'!AI11="No",'Recycling - Case 1'!Z140="No"), "No", "Yes")</f>
        <v>Yes</v>
      </c>
      <c r="AJ30" s="948">
        <f t="shared" si="88"/>
        <v>16425.699714646413</v>
      </c>
      <c r="AK30" s="465">
        <f t="shared" si="89"/>
        <v>1046.881427143426</v>
      </c>
      <c r="AL30" s="465">
        <f t="shared" si="90"/>
        <v>299.83264640330555</v>
      </c>
      <c r="AM30" s="465">
        <f t="shared" si="91"/>
        <v>4034.874186619692</v>
      </c>
      <c r="AN30" s="986">
        <f t="shared" si="92"/>
        <v>21807.287974812836</v>
      </c>
      <c r="AO30" s="1201" t="str">
        <f>IF(OR('Recycling - Case 2'!AC100="No",'Recycling - Case 2'!T140="No"), "No", "Yes")</f>
        <v>Yes</v>
      </c>
      <c r="AP30" s="948">
        <f t="shared" si="93"/>
        <v>16425.699714646413</v>
      </c>
      <c r="AQ30" s="465">
        <f t="shared" si="94"/>
        <v>1046.881427143426</v>
      </c>
      <c r="AR30" s="465">
        <f t="shared" si="95"/>
        <v>299.83264640330555</v>
      </c>
      <c r="AS30" s="465">
        <f t="shared" si="96"/>
        <v>4034.874186619692</v>
      </c>
      <c r="AT30" s="986">
        <f t="shared" si="37"/>
        <v>21807.287974812836</v>
      </c>
      <c r="AU30" s="1206" t="str">
        <f>IF(OR('Recycling - Case 2'!AC100="No",'Recycling - Case 2'!T180="No"), "No", "Yes")</f>
        <v>Yes</v>
      </c>
      <c r="AV30" s="948">
        <f t="shared" si="63"/>
        <v>16425.722257448084</v>
      </c>
      <c r="AW30" s="465">
        <f t="shared" si="64"/>
        <v>803.30952510652492</v>
      </c>
      <c r="AX30" s="465">
        <f t="shared" si="65"/>
        <v>299.83264640330555</v>
      </c>
      <c r="AY30" s="465">
        <f t="shared" si="66"/>
        <v>4034.874186619692</v>
      </c>
      <c r="AZ30" s="986">
        <f t="shared" si="67"/>
        <v>21563.738615577604</v>
      </c>
      <c r="BA30" s="1206" t="str">
        <f>IF(OR('Recycling - Case 3'!AC100="No",'Recycling - Case 3'!T140="No"), "No", "Yes")</f>
        <v>Yes</v>
      </c>
      <c r="BB30" s="948">
        <f t="shared" si="97"/>
        <v>16425.722257448084</v>
      </c>
      <c r="BC30" s="465">
        <f t="shared" si="98"/>
        <v>803.30952510652492</v>
      </c>
      <c r="BD30" s="465">
        <f t="shared" si="99"/>
        <v>299.83264640330555</v>
      </c>
      <c r="BE30" s="465">
        <f t="shared" si="100"/>
        <v>4034.874186619692</v>
      </c>
      <c r="BF30" s="986">
        <f t="shared" si="47"/>
        <v>21563.738615577604</v>
      </c>
      <c r="BG30" s="1206" t="str">
        <f>IF(OR('Recycling - Case 3'!AC100="No",'Recycling - Case 3'!T180="No"), "No", "Yes")</f>
        <v>Yes</v>
      </c>
      <c r="BH30" s="535">
        <f t="shared" si="48"/>
        <v>2020</v>
      </c>
      <c r="BI30" s="465">
        <f>'Recycling - Case 1'!BV100</f>
        <v>107.08940016014708</v>
      </c>
      <c r="BJ30" s="100">
        <f>'Recycling - Case 1'!BW100</f>
        <v>0.3667001322650455</v>
      </c>
      <c r="BK30" s="986">
        <f>'Recycling - Case 1'!BX100</f>
        <v>49.36223191195095</v>
      </c>
      <c r="BL30" s="948">
        <f>'Recycling - Case 1'!BY100</f>
        <v>107.08940016014708</v>
      </c>
      <c r="BM30" s="518">
        <f>'Recycling - Case 1'!BZ100</f>
        <v>0.3667001322650455</v>
      </c>
      <c r="BN30" s="986">
        <f>'Recycling - Case 1'!CA100</f>
        <v>49.36223191195095</v>
      </c>
      <c r="BO30" s="465">
        <f>'Recycling - Case 2'!BV100</f>
        <v>107.35648036429953</v>
      </c>
      <c r="BP30" s="100">
        <f>'Recycling - Case 2'!BW100</f>
        <v>0.39954412585797416</v>
      </c>
      <c r="BQ30" s="986">
        <f>'Recycling - Case 2'!BX100</f>
        <v>49.36223191195095</v>
      </c>
      <c r="BR30" s="948">
        <f>'Recycling - Case 2'!BY100</f>
        <v>107.35648036429953</v>
      </c>
      <c r="BS30" s="100">
        <f>'Recycling - Case 2'!BZ100</f>
        <v>0.39954412585797416</v>
      </c>
      <c r="BT30" s="986">
        <f>'Recycling - Case 2'!CA100</f>
        <v>49.36223191195095</v>
      </c>
      <c r="BU30" s="465">
        <f>'Recycling - Case 3'!BV100</f>
        <v>107.35648036429953</v>
      </c>
      <c r="BV30" s="100">
        <f>'Recycling - Case 3'!BW100</f>
        <v>0.39954412585797405</v>
      </c>
      <c r="BW30" s="986">
        <f>'Recycling - Case 3'!BX100</f>
        <v>49.36223191195095</v>
      </c>
      <c r="BX30" s="948">
        <f>'Recycling - Case 3'!BY100</f>
        <v>107.35648036429953</v>
      </c>
      <c r="BY30" s="100">
        <f>'Recycling - Case 3'!BZ100</f>
        <v>0.39954412585797405</v>
      </c>
      <c r="BZ30" s="986">
        <f>'Recycling - Case 3'!CA100</f>
        <v>49.36223191195095</v>
      </c>
      <c r="CA30" s="535">
        <v>2020</v>
      </c>
      <c r="CB30" s="579">
        <f>'Recycling - Case 1'!CB100</f>
        <v>6.4309954162052319E-2</v>
      </c>
      <c r="CC30" s="100">
        <f>'Recycling - Case 1'!CC100</f>
        <v>0.15517521980815696</v>
      </c>
      <c r="CD30" s="100">
        <f>'Recycling - Case 1'!CD100</f>
        <v>6.4309954162052319E-2</v>
      </c>
      <c r="CE30" s="471">
        <f>'Recycling - Case 1'!CE100</f>
        <v>0.15517521980815696</v>
      </c>
      <c r="CF30" s="579">
        <f>'Recycling - Case 2'!CB100</f>
        <v>5.7382272605207452E-2</v>
      </c>
      <c r="CG30" s="100">
        <f>'Recycling - Case 2'!CC100</f>
        <v>0.15422441493080286</v>
      </c>
      <c r="CH30" s="100">
        <f>'Recycling - Case 2'!CD100</f>
        <v>5.7382272605207452E-2</v>
      </c>
      <c r="CI30" s="471">
        <f>'Recycling - Case 2'!CE100</f>
        <v>0.15422441493080286</v>
      </c>
      <c r="CJ30" s="579">
        <f>'Recycling - Case 3'!CB100</f>
        <v>5.7382272605207563E-2</v>
      </c>
      <c r="CK30" s="100">
        <f>'Recycling - Case 3'!CC100</f>
        <v>0.15422441493080286</v>
      </c>
      <c r="CL30" s="100">
        <f>'Recycling - Case 3'!CD100</f>
        <v>5.7382272605207563E-2</v>
      </c>
      <c r="CM30" s="471">
        <f>'Recycling - Case 3'!CE100</f>
        <v>0.15422441493080286</v>
      </c>
    </row>
    <row r="31" spans="1:91">
      <c r="A31">
        <f>'Input data'!A120</f>
        <v>2020</v>
      </c>
      <c r="C31" s="116">
        <f>'4A SWD Case 1'!BG90</f>
        <v>781.09381090408408</v>
      </c>
      <c r="D31" s="3">
        <f>'4B Biological treatment '!T84</f>
        <v>0.47406943375781918</v>
      </c>
      <c r="E31" s="152">
        <f>'4B Biological treatment '!U84</f>
        <v>24.784501028224369</v>
      </c>
      <c r="F31" s="152">
        <f>'4B Biological treatment '!W84</f>
        <v>1.487070061693462</v>
      </c>
      <c r="G31" s="688">
        <f>'4C2 Open-burning '!R91</f>
        <v>31.222564723702661</v>
      </c>
      <c r="H31" s="688">
        <f>'4C2 Open-burning '!Z91</f>
        <v>10.505437139073944</v>
      </c>
      <c r="I31" s="688">
        <f>'4C2 Open-burning '!AH91</f>
        <v>0.14625341618189025</v>
      </c>
      <c r="J31" s="93">
        <f>'4D Wastewater treatment and dis'!AV128</f>
        <v>141.14490959451282</v>
      </c>
      <c r="K31" s="3">
        <f>'4D Wastewater treatment and dis'!AW128</f>
        <v>2.9648745870853959</v>
      </c>
      <c r="L31" s="465">
        <f t="shared" si="69"/>
        <v>16402.970028985765</v>
      </c>
      <c r="M31" s="688">
        <f t="shared" si="70"/>
        <v>9.9554581089142022</v>
      </c>
      <c r="N31" s="465">
        <f t="shared" si="71"/>
        <v>981.46624071768497</v>
      </c>
      <c r="O31" s="464">
        <f t="shared" si="72"/>
        <v>297.17530366064148</v>
      </c>
      <c r="P31" s="465">
        <f t="shared" si="73"/>
        <v>3883.1542234812423</v>
      </c>
      <c r="Q31" s="465">
        <f t="shared" si="74"/>
        <v>16402.970028985765</v>
      </c>
      <c r="R31" s="467">
        <f t="shared" si="75"/>
        <v>991.42169882659914</v>
      </c>
      <c r="S31" s="464">
        <f t="shared" si="76"/>
        <v>297.17530366064148</v>
      </c>
      <c r="T31" s="465">
        <f t="shared" si="77"/>
        <v>3883.1542234812423</v>
      </c>
      <c r="U31" s="465">
        <f t="shared" si="78"/>
        <v>21574.721254954246</v>
      </c>
      <c r="V31" s="3"/>
      <c r="W31" s="535">
        <f t="shared" si="79"/>
        <v>2021</v>
      </c>
      <c r="X31" s="948">
        <f t="shared" si="80"/>
        <v>15976.918371486721</v>
      </c>
      <c r="Y31" s="465">
        <f t="shared" si="81"/>
        <v>1056.8849671643577</v>
      </c>
      <c r="Z31" s="465">
        <f t="shared" si="82"/>
        <v>289.64237844232088</v>
      </c>
      <c r="AA31" s="465">
        <f t="shared" si="83"/>
        <v>3955.3409052763745</v>
      </c>
      <c r="AB31" s="986">
        <f t="shared" si="22"/>
        <v>21278.786622369775</v>
      </c>
      <c r="AC31" s="1206" t="str">
        <f>IF(OR('Recycling - Case 1'!AC101="No",'Recycling - Case 1'!T141="No"), "No", "Yes")</f>
        <v>Yes</v>
      </c>
      <c r="AD31" s="948">
        <f t="shared" si="84"/>
        <v>15976.918371486721</v>
      </c>
      <c r="AE31" s="465">
        <f t="shared" si="85"/>
        <v>1056.8849671643577</v>
      </c>
      <c r="AF31" s="465">
        <f t="shared" si="86"/>
        <v>289.64237844232088</v>
      </c>
      <c r="AG31" s="465">
        <f t="shared" si="87"/>
        <v>3955.3409052763745</v>
      </c>
      <c r="AH31" s="986">
        <f t="shared" si="60"/>
        <v>21278.786622369775</v>
      </c>
      <c r="AI31" s="1206" t="str">
        <f>IF(OR('Recycling - Case 1'!AI12="No",'Recycling - Case 1'!Z141="No"), "No", "Yes")</f>
        <v>Yes</v>
      </c>
      <c r="AJ31" s="948">
        <f t="shared" si="88"/>
        <v>15991.14384453966</v>
      </c>
      <c r="AK31" s="465">
        <f t="shared" si="89"/>
        <v>1277.0057142612852</v>
      </c>
      <c r="AL31" s="465">
        <f t="shared" si="90"/>
        <v>276.11801859006681</v>
      </c>
      <c r="AM31" s="465">
        <f t="shared" si="91"/>
        <v>4159.6650649094281</v>
      </c>
      <c r="AN31" s="986">
        <f t="shared" si="92"/>
        <v>21703.932642300439</v>
      </c>
      <c r="AO31" s="1201" t="str">
        <f>IF(OR('Recycling - Case 2'!AC101="No",'Recycling - Case 2'!T141="No"), "No", "Yes")</f>
        <v>Yes</v>
      </c>
      <c r="AP31" s="948">
        <f t="shared" si="93"/>
        <v>15991.14384453966</v>
      </c>
      <c r="AQ31" s="465">
        <f t="shared" si="94"/>
        <v>1277.0057142612852</v>
      </c>
      <c r="AR31" s="465">
        <f t="shared" si="95"/>
        <v>276.11801859006681</v>
      </c>
      <c r="AS31" s="465">
        <f t="shared" si="96"/>
        <v>4159.6650649094281</v>
      </c>
      <c r="AT31" s="986">
        <f t="shared" si="37"/>
        <v>21703.932642300439</v>
      </c>
      <c r="AU31" s="1206" t="str">
        <f>IF(OR('Recycling - Case 2'!AC101="No",'Recycling - Case 2'!T181="No"), "No", "Yes")</f>
        <v>Yes</v>
      </c>
      <c r="AV31" s="948">
        <f t="shared" si="63"/>
        <v>15991.188354380742</v>
      </c>
      <c r="AW31" s="465">
        <f t="shared" si="64"/>
        <v>878.43695479371672</v>
      </c>
      <c r="AX31" s="465">
        <f t="shared" si="65"/>
        <v>276.11801859006687</v>
      </c>
      <c r="AY31" s="465">
        <f t="shared" si="66"/>
        <v>4159.6650649094281</v>
      </c>
      <c r="AZ31" s="986">
        <f t="shared" si="67"/>
        <v>21305.408392673955</v>
      </c>
      <c r="BA31" s="1206" t="str">
        <f>IF(OR('Recycling - Case 3'!AC101="No",'Recycling - Case 3'!T141="No"), "No", "Yes")</f>
        <v>Yes</v>
      </c>
      <c r="BB31" s="948">
        <f t="shared" si="97"/>
        <v>15991.188354380742</v>
      </c>
      <c r="BC31" s="465">
        <f t="shared" si="98"/>
        <v>878.43695479371661</v>
      </c>
      <c r="BD31" s="465">
        <f t="shared" si="99"/>
        <v>276.11801859006687</v>
      </c>
      <c r="BE31" s="465">
        <f t="shared" si="100"/>
        <v>4159.6650649094281</v>
      </c>
      <c r="BF31" s="986">
        <f t="shared" si="47"/>
        <v>21305.408392673955</v>
      </c>
      <c r="BG31" s="1206" t="str">
        <f>IF(OR('Recycling - Case 3'!AC101="No",'Recycling - Case 3'!T181="No"), "No", "Yes")</f>
        <v>Yes</v>
      </c>
      <c r="BH31" s="535">
        <f t="shared" si="48"/>
        <v>2021</v>
      </c>
      <c r="BI31" s="465">
        <f>'Recycling - Case 1'!BV101</f>
        <v>105.49615632369095</v>
      </c>
      <c r="BJ31" s="100">
        <f>'Recycling - Case 1'!BW101</f>
        <v>0.39051489984494625</v>
      </c>
      <c r="BK31" s="986">
        <f>'Recycling - Case 1'!BX101</f>
        <v>50.370817336839977</v>
      </c>
      <c r="BL31" s="948">
        <f>'Recycling - Case 1'!BY101</f>
        <v>105.49615632369095</v>
      </c>
      <c r="BM31" s="518">
        <f>'Recycling - Case 1'!BZ101</f>
        <v>0.39051489984494625</v>
      </c>
      <c r="BN31" s="986">
        <f>'Recycling - Case 1'!CA101</f>
        <v>50.370817336839977</v>
      </c>
      <c r="BO31" s="465">
        <f>'Recycling - Case 2'!BV101</f>
        <v>98.634168334434079</v>
      </c>
      <c r="BP31" s="100">
        <f>'Recycling - Case 2'!BW101</f>
        <v>0.47554248428568818</v>
      </c>
      <c r="BQ31" s="986">
        <f>'Recycling - Case 2'!BX101</f>
        <v>50.370817336839977</v>
      </c>
      <c r="BR31" s="948">
        <f>'Recycling - Case 2'!BY101</f>
        <v>98.634168334434079</v>
      </c>
      <c r="BS31" s="100">
        <f>'Recycling - Case 2'!BZ101</f>
        <v>0.47554248428568818</v>
      </c>
      <c r="BT31" s="986">
        <f>'Recycling - Case 2'!CA101</f>
        <v>50.370817336839977</v>
      </c>
      <c r="BU31" s="465">
        <f>'Recycling - Case 3'!BV101</f>
        <v>98.634168334434079</v>
      </c>
      <c r="BV31" s="100">
        <f>'Recycling - Case 3'!BW101</f>
        <v>0.47554248428568818</v>
      </c>
      <c r="BW31" s="986">
        <f>'Recycling - Case 3'!BX101</f>
        <v>50.370817336839977</v>
      </c>
      <c r="BX31" s="948">
        <f>'Recycling - Case 3'!BY101</f>
        <v>98.634168334434079</v>
      </c>
      <c r="BY31" s="100">
        <f>'Recycling - Case 3'!BZ101</f>
        <v>0.47554248428568818</v>
      </c>
      <c r="BZ31" s="986">
        <f>'Recycling - Case 3'!CA101</f>
        <v>50.370817336839977</v>
      </c>
      <c r="CA31" s="535">
        <v>2021</v>
      </c>
      <c r="CB31" s="579">
        <f>'Recycling - Case 1'!CB101</f>
        <v>8.1125636165165549E-2</v>
      </c>
      <c r="CC31" s="100">
        <f>'Recycling - Case 1'!CC101</f>
        <v>0.19802872373385638</v>
      </c>
      <c r="CD31" s="100">
        <f>'Recycling - Case 1'!CD101</f>
        <v>8.1125636165165549E-2</v>
      </c>
      <c r="CE31" s="471">
        <f>'Recycling - Case 1'!CE101</f>
        <v>0.19802872373385638</v>
      </c>
      <c r="CF31" s="579">
        <f>'Recycling - Case 2'!CB101</f>
        <v>9.0824082474782908E-2</v>
      </c>
      <c r="CG31" s="100">
        <f>'Recycling - Case 2'!CC101</f>
        <v>0.26248069579905731</v>
      </c>
      <c r="CH31" s="100">
        <f>'Recycling - Case 2'!CD101</f>
        <v>9.0824082474782908E-2</v>
      </c>
      <c r="CI31" s="471">
        <f>'Recycling - Case 2'!CE101</f>
        <v>0.26248069579905731</v>
      </c>
      <c r="CJ31" s="579">
        <f>'Recycling - Case 3'!CB101</f>
        <v>9.0824082474782908E-2</v>
      </c>
      <c r="CK31" s="100">
        <f>'Recycling - Case 3'!CC101</f>
        <v>0.26248069579905731</v>
      </c>
      <c r="CL31" s="100">
        <f>'Recycling - Case 3'!CD101</f>
        <v>9.0824082474782908E-2</v>
      </c>
      <c r="CM31" s="471">
        <f>'Recycling - Case 3'!CE101</f>
        <v>0.26248069579905731</v>
      </c>
    </row>
    <row r="32" spans="1:91">
      <c r="A32">
        <f>'Input data'!A121</f>
        <v>2021</v>
      </c>
      <c r="C32" s="116">
        <f>'4A SWD Case 1'!BG91</f>
        <v>760.80563673746292</v>
      </c>
      <c r="D32" s="3">
        <f>'4B Biological treatment '!T85</f>
        <v>0.54561434902871531</v>
      </c>
      <c r="E32" s="152">
        <f>'4B Biological treatment '!U85</f>
        <v>26.399673379665526</v>
      </c>
      <c r="F32" s="152">
        <f>'4B Biological treatment '!W85</f>
        <v>1.5839804027799314</v>
      </c>
      <c r="G32" s="688">
        <f>'4C2 Open-burning '!R92</f>
        <v>30.431121954769178</v>
      </c>
      <c r="H32" s="688">
        <f>'4C2 Open-burning '!Z92</f>
        <v>10.239140877643077</v>
      </c>
      <c r="I32" s="688">
        <f>'4C2 Open-burning '!AH92</f>
        <v>0.1425461227646681</v>
      </c>
      <c r="J32" s="93">
        <f>'4D Wastewater treatment and dis'!AV129</f>
        <v>144.14298024558073</v>
      </c>
      <c r="K32" s="3">
        <f>'4D Wastewater treatment and dis'!AW129</f>
        <v>2.9946397423199325</v>
      </c>
      <c r="L32" s="465">
        <f t="shared" si="69"/>
        <v>15976.918371486721</v>
      </c>
      <c r="M32" s="688">
        <f t="shared" si="70"/>
        <v>11.457901329603022</v>
      </c>
      <c r="N32" s="465">
        <f t="shared" si="71"/>
        <v>1045.4270658347548</v>
      </c>
      <c r="O32" s="464">
        <f t="shared" si="72"/>
        <v>289.64237844232088</v>
      </c>
      <c r="P32" s="465">
        <f t="shared" si="73"/>
        <v>3955.3409052763745</v>
      </c>
      <c r="Q32" s="465">
        <f t="shared" si="74"/>
        <v>15976.918371486721</v>
      </c>
      <c r="R32" s="467">
        <f t="shared" si="75"/>
        <v>1056.8849671643577</v>
      </c>
      <c r="S32" s="464">
        <f t="shared" si="76"/>
        <v>289.64237844232088</v>
      </c>
      <c r="T32" s="465">
        <f t="shared" si="77"/>
        <v>3955.3409052763745</v>
      </c>
      <c r="U32" s="465">
        <f t="shared" si="78"/>
        <v>21278.786622369775</v>
      </c>
      <c r="V32" s="3"/>
      <c r="W32" s="535">
        <f t="shared" si="79"/>
        <v>2022</v>
      </c>
      <c r="X32" s="948">
        <f t="shared" si="80"/>
        <v>15532.92939661174</v>
      </c>
      <c r="Y32" s="465">
        <f t="shared" si="81"/>
        <v>1113.7405306837761</v>
      </c>
      <c r="Z32" s="465">
        <f t="shared" si="82"/>
        <v>282.4236215261779</v>
      </c>
      <c r="AA32" s="465">
        <f t="shared" si="83"/>
        <v>4022.2310227298813</v>
      </c>
      <c r="AB32" s="986">
        <f t="shared" si="22"/>
        <v>20951.324571551573</v>
      </c>
      <c r="AC32" s="1206" t="str">
        <f>IF(OR('Recycling - Case 1'!AC102="No",'Recycling - Case 1'!T142="No"), "No", "Yes")</f>
        <v>Yes</v>
      </c>
      <c r="AD32" s="948">
        <f t="shared" si="84"/>
        <v>15532.92939661174</v>
      </c>
      <c r="AE32" s="465">
        <f t="shared" si="85"/>
        <v>1113.7405306837761</v>
      </c>
      <c r="AF32" s="465">
        <f t="shared" si="86"/>
        <v>282.4236215261779</v>
      </c>
      <c r="AG32" s="465">
        <f t="shared" si="87"/>
        <v>4022.2310227298813</v>
      </c>
      <c r="AH32" s="986">
        <f t="shared" si="60"/>
        <v>20951.324571551573</v>
      </c>
      <c r="AI32" s="1206" t="str">
        <f>IF(OR('Recycling - Case 1'!AI13="No",'Recycling - Case 1'!Z142="No"), "No", "Yes")</f>
        <v>Yes</v>
      </c>
      <c r="AJ32" s="948">
        <f t="shared" si="88"/>
        <v>15448.541785856312</v>
      </c>
      <c r="AK32" s="465">
        <f t="shared" si="89"/>
        <v>1386.7437568419612</v>
      </c>
      <c r="AL32" s="465">
        <f t="shared" si="90"/>
        <v>230.2697552755501</v>
      </c>
      <c r="AM32" s="465">
        <f t="shared" si="91"/>
        <v>4279.7933875488261</v>
      </c>
      <c r="AN32" s="986">
        <f t="shared" si="92"/>
        <v>21345.348685522651</v>
      </c>
      <c r="AO32" s="1201" t="str">
        <f>IF(OR('Recycling - Case 2'!AC102="No",'Recycling - Case 2'!T142="No"), "No", "Yes")</f>
        <v>No</v>
      </c>
      <c r="AP32" s="948">
        <f t="shared" si="93"/>
        <v>15448.541785856312</v>
      </c>
      <c r="AQ32" s="465">
        <f t="shared" si="94"/>
        <v>1386.7437568419612</v>
      </c>
      <c r="AR32" s="465">
        <f t="shared" si="95"/>
        <v>230.2697552755501</v>
      </c>
      <c r="AS32" s="465">
        <f t="shared" si="96"/>
        <v>4279.7933875488261</v>
      </c>
      <c r="AT32" s="986">
        <f t="shared" si="37"/>
        <v>21345.348685522651</v>
      </c>
      <c r="AU32" s="1206" t="str">
        <f>IF(OR('Recycling - Case 2'!AC102="No",'Recycling - Case 2'!T182="No"), "No", "Yes")</f>
        <v>No</v>
      </c>
      <c r="AV32" s="948">
        <f t="shared" si="63"/>
        <v>15448.615055035785</v>
      </c>
      <c r="AW32" s="465">
        <f t="shared" si="64"/>
        <v>842.19878743313802</v>
      </c>
      <c r="AX32" s="465">
        <f t="shared" si="65"/>
        <v>230.26975527555004</v>
      </c>
      <c r="AY32" s="465">
        <f t="shared" si="66"/>
        <v>4279.7933875488261</v>
      </c>
      <c r="AZ32" s="986">
        <f t="shared" si="67"/>
        <v>20800.8769852933</v>
      </c>
      <c r="BA32" s="1206" t="str">
        <f>IF(OR('Recycling - Case 3'!AC102="No",'Recycling - Case 3'!T142="No"), "No", "Yes")</f>
        <v>No</v>
      </c>
      <c r="BB32" s="948">
        <f t="shared" si="97"/>
        <v>15448.615055035785</v>
      </c>
      <c r="BC32" s="465">
        <f t="shared" si="98"/>
        <v>842.19878743313802</v>
      </c>
      <c r="BD32" s="465">
        <f t="shared" si="99"/>
        <v>230.26975527555004</v>
      </c>
      <c r="BE32" s="465">
        <f t="shared" si="100"/>
        <v>4279.7933875488261</v>
      </c>
      <c r="BF32" s="986">
        <f t="shared" si="47"/>
        <v>20800.8769852933</v>
      </c>
      <c r="BG32" s="1206" t="str">
        <f>IF(OR('Recycling - Case 3'!AC102="No",'Recycling - Case 3'!T182="No"), "No", "Yes")</f>
        <v>No</v>
      </c>
      <c r="BH32" s="535">
        <f t="shared" si="48"/>
        <v>2022</v>
      </c>
      <c r="BI32" s="465">
        <f>'Recycling - Case 1'!BV102</f>
        <v>103.52572812390628</v>
      </c>
      <c r="BJ32" s="100">
        <f>'Recycling - Case 1'!BW102</f>
        <v>0.41116274080212972</v>
      </c>
      <c r="BK32" s="986">
        <f>'Recycling - Case 1'!BX102</f>
        <v>50.359792847133122</v>
      </c>
      <c r="BL32" s="948">
        <f>'Recycling - Case 1'!BY102</f>
        <v>103.52572812390628</v>
      </c>
      <c r="BM32" s="100">
        <f>'Recycling - Case 1'!BZ102</f>
        <v>0.41116274080212972</v>
      </c>
      <c r="BN32" s="986">
        <f>'Recycling - Case 1'!CA102</f>
        <v>50.359792847133122</v>
      </c>
      <c r="BO32" s="465">
        <f>'Recycling - Case 2'!BV102</f>
        <v>95.576249379465651</v>
      </c>
      <c r="BP32" s="100">
        <f>'Recycling - Case 2'!BW102</f>
        <v>0.51581334763506725</v>
      </c>
      <c r="BQ32" s="986">
        <f>'Recycling - Case 2'!BX102</f>
        <v>50.359792847133122</v>
      </c>
      <c r="BR32" s="948">
        <f>'Recycling - Case 2'!BY102</f>
        <v>95.576249379465651</v>
      </c>
      <c r="BS32" s="100">
        <f>'Recycling - Case 2'!BZ102</f>
        <v>0.51581334763506725</v>
      </c>
      <c r="BT32" s="986">
        <f>'Recycling - Case 2'!CA102</f>
        <v>50.359792847133122</v>
      </c>
      <c r="BU32" s="465">
        <f>'Recycling - Case 3'!BV102</f>
        <v>95.576249379465651</v>
      </c>
      <c r="BV32" s="100">
        <f>'Recycling - Case 3'!BW102</f>
        <v>0.51581334763506725</v>
      </c>
      <c r="BW32" s="986">
        <f>'Recycling - Case 3'!BX102</f>
        <v>50.359792847133122</v>
      </c>
      <c r="BX32" s="948">
        <f>'Recycling - Case 3'!BY102</f>
        <v>95.576249379465651</v>
      </c>
      <c r="BY32" s="100">
        <f>'Recycling - Case 3'!BZ102</f>
        <v>0.51581334763506725</v>
      </c>
      <c r="BZ32" s="986">
        <f>'Recycling - Case 3'!CA102</f>
        <v>50.359792847133122</v>
      </c>
      <c r="CA32" s="535">
        <v>2022</v>
      </c>
      <c r="CB32" s="579">
        <f>'Recycling - Case 1'!CB102</f>
        <v>9.5560286254960047E-2</v>
      </c>
      <c r="CC32" s="100">
        <f>'Recycling - Case 1'!CC102</f>
        <v>0.22564315906641963</v>
      </c>
      <c r="CD32" s="100">
        <f>'Recycling - Case 1'!CD102</f>
        <v>9.5560286254960047E-2</v>
      </c>
      <c r="CE32" s="471">
        <f>'Recycling - Case 1'!CE102</f>
        <v>0.22564315906641963</v>
      </c>
      <c r="CF32" s="579">
        <f>'Recycling - Case 2'!CB102</f>
        <v>0.150049239268499</v>
      </c>
      <c r="CG32" s="100">
        <f>'Recycling - Case 2'!CC102</f>
        <v>0.28875901132784376</v>
      </c>
      <c r="CH32" s="100">
        <f>'Recycling - Case 2'!CD102</f>
        <v>0.150049239268499</v>
      </c>
      <c r="CI32" s="471">
        <f>'Recycling - Case 2'!CE102</f>
        <v>0.28875901132784376</v>
      </c>
      <c r="CJ32" s="579">
        <f>'Recycling - Case 3'!CB102</f>
        <v>0.150049239268499</v>
      </c>
      <c r="CK32" s="100">
        <f>'Recycling - Case 3'!CC102</f>
        <v>0.28875901132784376</v>
      </c>
      <c r="CL32" s="100">
        <f>'Recycling - Case 3'!CD102</f>
        <v>0.150049239268499</v>
      </c>
      <c r="CM32" s="471">
        <f>'Recycling - Case 3'!CE102</f>
        <v>0.28875901132784376</v>
      </c>
    </row>
    <row r="33" spans="1:91">
      <c r="A33">
        <f>'Input data'!A122</f>
        <v>2022</v>
      </c>
      <c r="C33" s="116">
        <f>'4A SWD Case 1'!BG92</f>
        <v>739.66330460055906</v>
      </c>
      <c r="D33" s="3">
        <f>'4B Biological treatment '!T86</f>
        <v>0.61771521391224427</v>
      </c>
      <c r="E33" s="152">
        <f>'4B Biological treatment '!U86</f>
        <v>27.797184626050985</v>
      </c>
      <c r="F33" s="152">
        <f>'4B Biological treatment '!W86</f>
        <v>1.6678310775630592</v>
      </c>
      <c r="G33" s="688">
        <f>'4C2 Open-burning '!R93</f>
        <v>29.672687110882105</v>
      </c>
      <c r="H33" s="688">
        <f>'4C2 Open-burning '!Z93</f>
        <v>9.9839507724404033</v>
      </c>
      <c r="I33" s="688">
        <f>'4C2 Open-burning '!AH93</f>
        <v>0.13899344578724943</v>
      </c>
      <c r="J33" s="93">
        <f>'4D Wastewater treatment and dis'!AV130</f>
        <v>146.95485285923994</v>
      </c>
      <c r="K33" s="3">
        <f>'4D Wastewater treatment and dis'!AW130</f>
        <v>3.0199326215672344</v>
      </c>
      <c r="L33" s="465">
        <f t="shared" si="69"/>
        <v>15532.92939661174</v>
      </c>
      <c r="M33" s="688">
        <f t="shared" si="70"/>
        <v>12.972019492157129</v>
      </c>
      <c r="N33" s="465">
        <f t="shared" si="71"/>
        <v>1100.7685111916189</v>
      </c>
      <c r="O33" s="464">
        <f t="shared" si="72"/>
        <v>282.4236215261779</v>
      </c>
      <c r="P33" s="465">
        <f t="shared" si="73"/>
        <v>4022.2310227298813</v>
      </c>
      <c r="Q33" s="465">
        <f t="shared" si="74"/>
        <v>15532.92939661174</v>
      </c>
      <c r="R33" s="467">
        <f t="shared" si="75"/>
        <v>1113.7405306837761</v>
      </c>
      <c r="S33" s="464">
        <f t="shared" si="76"/>
        <v>282.4236215261779</v>
      </c>
      <c r="T33" s="465">
        <f t="shared" si="77"/>
        <v>4022.2310227298813</v>
      </c>
      <c r="U33" s="465">
        <f t="shared" si="78"/>
        <v>20951.324571551573</v>
      </c>
      <c r="V33" s="3"/>
      <c r="W33" s="535">
        <f t="shared" si="79"/>
        <v>2023</v>
      </c>
      <c r="X33" s="948">
        <f t="shared" si="80"/>
        <v>15080.201496462907</v>
      </c>
      <c r="Y33" s="465">
        <f t="shared" si="81"/>
        <v>1171.7907047453868</v>
      </c>
      <c r="Z33" s="465">
        <f t="shared" si="82"/>
        <v>275.45854623485809</v>
      </c>
      <c r="AA33" s="465">
        <f t="shared" si="83"/>
        <v>4090.9672337628426</v>
      </c>
      <c r="AB33" s="986">
        <f t="shared" si="22"/>
        <v>20618.417981205996</v>
      </c>
      <c r="AC33" s="1206" t="str">
        <f>IF(OR('Recycling - Case 1'!AC103="No",'Recycling - Case 1'!T143="No"), "No", "Yes")</f>
        <v>Yes</v>
      </c>
      <c r="AD33" s="948">
        <f t="shared" si="84"/>
        <v>15080.201496462907</v>
      </c>
      <c r="AE33" s="465">
        <f t="shared" si="85"/>
        <v>1171.7907047453868</v>
      </c>
      <c r="AF33" s="465">
        <f t="shared" si="86"/>
        <v>275.45854623485809</v>
      </c>
      <c r="AG33" s="465">
        <f t="shared" si="87"/>
        <v>4090.9672337628426</v>
      </c>
      <c r="AH33" s="986">
        <f t="shared" si="60"/>
        <v>20618.417981205996</v>
      </c>
      <c r="AI33" s="1206" t="str">
        <f>IF(OR('Recycling - Case 1'!AI14="No",'Recycling - Case 1'!Z143="No"), "No", "Yes")</f>
        <v>Yes</v>
      </c>
      <c r="AJ33" s="948">
        <f t="shared" si="88"/>
        <v>14867.701298682859</v>
      </c>
      <c r="AK33" s="465">
        <f t="shared" si="89"/>
        <v>1390.1932856719354</v>
      </c>
      <c r="AL33" s="465">
        <f t="shared" si="90"/>
        <v>218.6015004887505</v>
      </c>
      <c r="AM33" s="465">
        <f t="shared" si="91"/>
        <v>4402.7286137743531</v>
      </c>
      <c r="AN33" s="986">
        <f t="shared" si="92"/>
        <v>20879.224698617902</v>
      </c>
      <c r="AO33" s="1201" t="str">
        <f>IF(OR('Recycling - Case 2'!AC103="No",'Recycling - Case 2'!T143="No"), "No", "Yes")</f>
        <v>No</v>
      </c>
      <c r="AP33" s="948">
        <f t="shared" si="93"/>
        <v>14867.701298682859</v>
      </c>
      <c r="AQ33" s="465">
        <f t="shared" si="94"/>
        <v>1390.1932856719354</v>
      </c>
      <c r="AR33" s="465">
        <f t="shared" si="95"/>
        <v>218.6015004887505</v>
      </c>
      <c r="AS33" s="465">
        <f t="shared" si="96"/>
        <v>4402.7286137743531</v>
      </c>
      <c r="AT33" s="986">
        <f t="shared" si="37"/>
        <v>20879.224698617902</v>
      </c>
      <c r="AU33" s="1206" t="str">
        <f>IF(OR('Recycling - Case 2'!AC103="No",'Recycling - Case 2'!T183="No"), "No", "Yes")</f>
        <v>No</v>
      </c>
      <c r="AV33" s="948">
        <f t="shared" si="63"/>
        <v>14867.809821228962</v>
      </c>
      <c r="AW33" s="465">
        <f t="shared" si="64"/>
        <v>844.29375918511869</v>
      </c>
      <c r="AX33" s="465">
        <f t="shared" si="65"/>
        <v>218.6015004887505</v>
      </c>
      <c r="AY33" s="465">
        <f t="shared" si="66"/>
        <v>4402.7286137743531</v>
      </c>
      <c r="AZ33" s="986">
        <f t="shared" si="67"/>
        <v>20333.433694677184</v>
      </c>
      <c r="BA33" s="1206" t="str">
        <f>IF(OR('Recycling - Case 3'!AC103="No",'Recycling - Case 3'!T143="No"), "No", "Yes")</f>
        <v>No</v>
      </c>
      <c r="BB33" s="948">
        <f t="shared" si="97"/>
        <v>14867.809821228962</v>
      </c>
      <c r="BC33" s="465">
        <f t="shared" si="98"/>
        <v>844.29375918511869</v>
      </c>
      <c r="BD33" s="465">
        <f t="shared" si="99"/>
        <v>218.6015004887505</v>
      </c>
      <c r="BE33" s="465">
        <f t="shared" si="100"/>
        <v>4402.7286137743531</v>
      </c>
      <c r="BF33" s="986">
        <f t="shared" si="47"/>
        <v>20333.433694677184</v>
      </c>
      <c r="BG33" s="1206" t="str">
        <f>IF(OR('Recycling - Case 3'!AC103="No",'Recycling - Case 3'!T183="No"), "No", "Yes")</f>
        <v>No</v>
      </c>
      <c r="BH33" s="535">
        <f t="shared" si="48"/>
        <v>2023</v>
      </c>
      <c r="BI33" s="465">
        <f>'Recycling - Case 1'!BV103</f>
        <v>101.18719516889183</v>
      </c>
      <c r="BJ33" s="100">
        <f>'Recycling - Case 1'!BW103</f>
        <v>0.42883463411253736</v>
      </c>
      <c r="BK33" s="986">
        <f>'Recycling - Case 1'!BX103</f>
        <v>48.11870949054191</v>
      </c>
      <c r="BL33" s="948">
        <f>'Recycling - Case 1'!BY103</f>
        <v>101.18719516889183</v>
      </c>
      <c r="BM33" s="100">
        <f>'Recycling - Case 1'!BZ103</f>
        <v>0.42883463411253736</v>
      </c>
      <c r="BN33" s="986">
        <f>'Recycling - Case 1'!CA103</f>
        <v>48.11870949054191</v>
      </c>
      <c r="BO33" s="465">
        <f>'Recycling - Case 2'!BV103</f>
        <v>93.293864297918176</v>
      </c>
      <c r="BP33" s="100">
        <f>'Recycling - Case 2'!BW103</f>
        <v>0.54039588704545727</v>
      </c>
      <c r="BQ33" s="986">
        <f>'Recycling - Case 2'!BX103</f>
        <v>48.11870949054191</v>
      </c>
      <c r="BR33" s="948">
        <f>'Recycling - Case 2'!BY103</f>
        <v>93.293864297918176</v>
      </c>
      <c r="BS33" s="100">
        <f>'Recycling - Case 2'!BZ103</f>
        <v>0.54039588704545727</v>
      </c>
      <c r="BT33" s="986">
        <f>'Recycling - Case 2'!CA103</f>
        <v>48.11870949054191</v>
      </c>
      <c r="BU33" s="465">
        <f>'Recycling - Case 3'!BV103</f>
        <v>93.293864297918176</v>
      </c>
      <c r="BV33" s="100">
        <f>'Recycling - Case 3'!BW103</f>
        <v>0.54039588704545727</v>
      </c>
      <c r="BW33" s="986">
        <f>'Recycling - Case 3'!BX103</f>
        <v>48.11870949054191</v>
      </c>
      <c r="BX33" s="948">
        <f>'Recycling - Case 3'!BY103</f>
        <v>93.293864297918176</v>
      </c>
      <c r="BY33" s="100">
        <f>'Recycling - Case 3'!BZ103</f>
        <v>0.54039588704545727</v>
      </c>
      <c r="BZ33" s="986">
        <f>'Recycling - Case 3'!CA103</f>
        <v>48.11870949054191</v>
      </c>
      <c r="CA33" s="535">
        <v>2023</v>
      </c>
      <c r="CB33" s="579">
        <f>'Recycling - Case 1'!CB103</f>
        <v>0.10891200387808653</v>
      </c>
      <c r="CC33" s="100">
        <f>'Recycling - Case 1'!CC103</f>
        <v>0.23415217405081246</v>
      </c>
      <c r="CD33" s="100">
        <f>'Recycling - Case 1'!CD103</f>
        <v>0.10891200387808653</v>
      </c>
      <c r="CE33" s="471">
        <f>'Recycling - Case 1'!CE103</f>
        <v>0.23415217405081246</v>
      </c>
      <c r="CF33" s="579">
        <f>'Recycling - Case 2'!CB103</f>
        <v>0.16778454762307382</v>
      </c>
      <c r="CG33" s="100">
        <f>'Recycling - Case 2'!CC103</f>
        <v>0.29655937282205314</v>
      </c>
      <c r="CH33" s="100">
        <f>'Recycling - Case 2'!CD103</f>
        <v>0.16778454762307382</v>
      </c>
      <c r="CI33" s="471">
        <f>'Recycling - Case 2'!CE103</f>
        <v>0.29655937282205314</v>
      </c>
      <c r="CJ33" s="579">
        <f>'Recycling - Case 3'!CB103</f>
        <v>0.16778454762307382</v>
      </c>
      <c r="CK33" s="100">
        <f>'Recycling - Case 3'!CC103</f>
        <v>0.29655937282205314</v>
      </c>
      <c r="CL33" s="100">
        <f>'Recycling - Case 3'!CD103</f>
        <v>0.16778454762307382</v>
      </c>
      <c r="CM33" s="471">
        <f>'Recycling - Case 3'!CE103</f>
        <v>0.29655937282205314</v>
      </c>
    </row>
    <row r="34" spans="1:91">
      <c r="A34">
        <f>'Input data'!A123</f>
        <v>2023</v>
      </c>
      <c r="C34" s="116">
        <f>'4A SWD Case 1'!BG93</f>
        <v>718.10483316490036</v>
      </c>
      <c r="D34" s="3">
        <f>'4B Biological treatment '!T87</f>
        <v>0.6499116498865154</v>
      </c>
      <c r="E34" s="152">
        <f>'4B Biological treatment '!U87</f>
        <v>29.246024244893185</v>
      </c>
      <c r="F34" s="152">
        <f>'4B Biological treatment '!W87</f>
        <v>1.754761454693591</v>
      </c>
      <c r="G34" s="688">
        <f>'4C2 Open-burning '!R94</f>
        <v>28.940905191557373</v>
      </c>
      <c r="H34" s="688">
        <f>'4C2 Open-burning '!Z94</f>
        <v>9.73772856036374</v>
      </c>
      <c r="I34" s="688">
        <f>'4C2 Open-burning '!AH94</f>
        <v>0.13556561701826514</v>
      </c>
      <c r="J34" s="93">
        <f>'4D Wastewater treatment and dis'!AV131</f>
        <v>149.84050757936032</v>
      </c>
      <c r="K34" s="3">
        <f>'4D Wastewater treatment and dis'!AW131</f>
        <v>3.0461824986976644</v>
      </c>
      <c r="L34" s="465">
        <f t="shared" si="69"/>
        <v>15080.201496462907</v>
      </c>
      <c r="M34" s="688">
        <f t="shared" si="70"/>
        <v>13.648144647616823</v>
      </c>
      <c r="N34" s="465">
        <f t="shared" si="71"/>
        <v>1158.14256009777</v>
      </c>
      <c r="O34" s="464">
        <f t="shared" si="72"/>
        <v>275.45854623485809</v>
      </c>
      <c r="P34" s="465">
        <f t="shared" si="73"/>
        <v>4090.9672337628426</v>
      </c>
      <c r="Q34" s="465">
        <f t="shared" si="74"/>
        <v>15080.201496462907</v>
      </c>
      <c r="R34" s="467">
        <f t="shared" si="75"/>
        <v>1171.7907047453868</v>
      </c>
      <c r="S34" s="464">
        <f t="shared" si="76"/>
        <v>275.45854623485809</v>
      </c>
      <c r="T34" s="465">
        <f t="shared" si="77"/>
        <v>4090.9672337628426</v>
      </c>
      <c r="U34" s="465">
        <f t="shared" si="78"/>
        <v>20618.417981205996</v>
      </c>
      <c r="V34" s="3"/>
      <c r="W34" s="535">
        <f t="shared" si="79"/>
        <v>2024</v>
      </c>
      <c r="X34" s="948">
        <f t="shared" si="80"/>
        <v>14632.624235485911</v>
      </c>
      <c r="Y34" s="465">
        <f t="shared" si="81"/>
        <v>1230.3746218033664</v>
      </c>
      <c r="Z34" s="465">
        <f t="shared" si="82"/>
        <v>268.67113937536732</v>
      </c>
      <c r="AA34" s="465">
        <f t="shared" si="83"/>
        <v>4166.096741760739</v>
      </c>
      <c r="AB34" s="986">
        <f t="shared" si="22"/>
        <v>20297.766738425384</v>
      </c>
      <c r="AC34" s="1206" t="str">
        <f>IF(OR('Recycling - Case 1'!AC104="No",'Recycling - Case 1'!T144="No"), "No", "Yes")</f>
        <v>Yes</v>
      </c>
      <c r="AD34" s="948">
        <f t="shared" si="84"/>
        <v>14632.624235485911</v>
      </c>
      <c r="AE34" s="465">
        <f t="shared" si="85"/>
        <v>1230.3746218033664</v>
      </c>
      <c r="AF34" s="465">
        <f t="shared" si="86"/>
        <v>268.67113937536732</v>
      </c>
      <c r="AG34" s="465">
        <f t="shared" si="87"/>
        <v>4166.096741760739</v>
      </c>
      <c r="AH34" s="986">
        <f t="shared" si="60"/>
        <v>20297.766738425384</v>
      </c>
      <c r="AI34" s="1206" t="str">
        <f>IF(OR('Recycling - Case 1'!AI15="No",'Recycling - Case 1'!Z144="No"), "No", "Yes")</f>
        <v>Yes</v>
      </c>
      <c r="AJ34" s="948">
        <f t="shared" si="88"/>
        <v>14310.40486964985</v>
      </c>
      <c r="AK34" s="465">
        <f t="shared" si="89"/>
        <v>1394.1765574982778</v>
      </c>
      <c r="AL34" s="465">
        <f t="shared" si="90"/>
        <v>206.6044004477657</v>
      </c>
      <c r="AM34" s="465">
        <f t="shared" si="91"/>
        <v>4533.4650864848854</v>
      </c>
      <c r="AN34" s="986">
        <f t="shared" si="92"/>
        <v>20444.650914080779</v>
      </c>
      <c r="AO34" s="1201" t="str">
        <f>IF(OR('Recycling - Case 2'!AC104="No",'Recycling - Case 2'!T144="No"), "No", "Yes")</f>
        <v>No</v>
      </c>
      <c r="AP34" s="948">
        <f t="shared" si="93"/>
        <v>14310.40486964985</v>
      </c>
      <c r="AQ34" s="465">
        <f t="shared" si="94"/>
        <v>1394.1765574982778</v>
      </c>
      <c r="AR34" s="465">
        <f t="shared" si="95"/>
        <v>206.6044004477657</v>
      </c>
      <c r="AS34" s="465">
        <f t="shared" si="96"/>
        <v>4533.4650864848854</v>
      </c>
      <c r="AT34" s="986">
        <f t="shared" si="37"/>
        <v>20444.650914080779</v>
      </c>
      <c r="AU34" s="1206" t="str">
        <f>IF(OR('Recycling - Case 2'!AC104="No",'Recycling - Case 2'!T184="No"), "No", "Yes")</f>
        <v>No</v>
      </c>
      <c r="AV34" s="948">
        <f t="shared" si="63"/>
        <v>14310.554908834232</v>
      </c>
      <c r="AW34" s="465">
        <f t="shared" si="64"/>
        <v>846.71288433755626</v>
      </c>
      <c r="AX34" s="465">
        <f t="shared" si="65"/>
        <v>206.6044004477657</v>
      </c>
      <c r="AY34" s="465">
        <f t="shared" si="66"/>
        <v>4533.4650864848854</v>
      </c>
      <c r="AZ34" s="986">
        <f t="shared" si="67"/>
        <v>19897.337280104439</v>
      </c>
      <c r="BA34" s="1206" t="str">
        <f>IF(OR('Recycling - Case 3'!AC104="No",'Recycling - Case 3'!T144="No"), "No", "Yes")</f>
        <v>No</v>
      </c>
      <c r="BB34" s="948">
        <f t="shared" si="97"/>
        <v>14310.554908834232</v>
      </c>
      <c r="BC34" s="465">
        <f t="shared" si="98"/>
        <v>846.71288433755626</v>
      </c>
      <c r="BD34" s="465">
        <f t="shared" si="99"/>
        <v>206.6044004477657</v>
      </c>
      <c r="BE34" s="465">
        <f t="shared" si="100"/>
        <v>4533.4650864848854</v>
      </c>
      <c r="BF34" s="986">
        <f t="shared" si="47"/>
        <v>19897.337280104439</v>
      </c>
      <c r="BG34" s="1206" t="str">
        <f>IF(OR('Recycling - Case 3'!AC104="No",'Recycling - Case 3'!T184="No"), "No", "Yes")</f>
        <v>No</v>
      </c>
      <c r="BH34" s="535">
        <f t="shared" si="48"/>
        <v>2024</v>
      </c>
      <c r="BI34" s="465">
        <f>'Recycling - Case 1'!BV104</f>
        <v>99.049601329902885</v>
      </c>
      <c r="BJ34" s="100">
        <f>'Recycling - Case 1'!BW104</f>
        <v>0.44680462901758322</v>
      </c>
      <c r="BK34" s="986">
        <f>'Recycling - Case 1'!BX104</f>
        <v>45.803292263739976</v>
      </c>
      <c r="BL34" s="948">
        <f>'Recycling - Case 1'!BY104</f>
        <v>99.049601329902885</v>
      </c>
      <c r="BM34" s="100">
        <f>'Recycling - Case 1'!BZ104</f>
        <v>0.44680462901758322</v>
      </c>
      <c r="BN34" s="986">
        <f>'Recycling - Case 1'!CA104</f>
        <v>45.803292263739976</v>
      </c>
      <c r="BO34" s="465">
        <f>'Recycling - Case 2'!BV104</f>
        <v>90.981889834683585</v>
      </c>
      <c r="BP34" s="100">
        <f>'Recycling - Case 2'!BW104</f>
        <v>0.56540555848178964</v>
      </c>
      <c r="BQ34" s="986">
        <f>'Recycling - Case 2'!BX104</f>
        <v>45.803292263739976</v>
      </c>
      <c r="BR34" s="948">
        <f>'Recycling - Case 2'!BY104</f>
        <v>90.981889834683585</v>
      </c>
      <c r="BS34" s="100">
        <f>'Recycling - Case 2'!BZ104</f>
        <v>0.56540555848178964</v>
      </c>
      <c r="BT34" s="986">
        <f>'Recycling - Case 2'!CA104</f>
        <v>45.803292263739976</v>
      </c>
      <c r="BU34" s="465">
        <f>'Recycling - Case 3'!BV104</f>
        <v>90.981889834683585</v>
      </c>
      <c r="BV34" s="100">
        <f>'Recycling - Case 3'!BW104</f>
        <v>0.56540555848178964</v>
      </c>
      <c r="BW34" s="986">
        <f>'Recycling - Case 3'!BX104</f>
        <v>45.803292263739976</v>
      </c>
      <c r="BX34" s="948">
        <f>'Recycling - Case 3'!BY104</f>
        <v>90.981889834683585</v>
      </c>
      <c r="BY34" s="100">
        <f>'Recycling - Case 3'!BZ104</f>
        <v>0.56540555848178964</v>
      </c>
      <c r="BZ34" s="986">
        <f>'Recycling - Case 3'!CA104</f>
        <v>45.803292263739976</v>
      </c>
      <c r="CA34" s="535">
        <v>2024</v>
      </c>
      <c r="CB34" s="579">
        <f>'Recycling - Case 1'!CB104</f>
        <v>0.12192674675310589</v>
      </c>
      <c r="CC34" s="100">
        <f>'Recycling - Case 1'!CC104</f>
        <v>0.24135334494710614</v>
      </c>
      <c r="CD34" s="100">
        <f>'Recycling - Case 1'!CD104</f>
        <v>0.12192674675310589</v>
      </c>
      <c r="CE34" s="471">
        <f>'Recycling - Case 1'!CE104</f>
        <v>0.24135334494710614</v>
      </c>
      <c r="CF34" s="579">
        <f>'Recycling - Case 2'!CB104</f>
        <v>0.18597303782153296</v>
      </c>
      <c r="CG34" s="100">
        <f>'Recycling - Case 2'!CC104</f>
        <v>0.30506944290513538</v>
      </c>
      <c r="CH34" s="100">
        <f>'Recycling - Case 2'!CD104</f>
        <v>0.18597303782153296</v>
      </c>
      <c r="CI34" s="471">
        <f>'Recycling - Case 2'!CE104</f>
        <v>0.30506944290513538</v>
      </c>
      <c r="CJ34" s="579">
        <f>'Recycling - Case 3'!CB104</f>
        <v>0.18597303782153296</v>
      </c>
      <c r="CK34" s="100">
        <f>'Recycling - Case 3'!CC104</f>
        <v>0.30506944290513538</v>
      </c>
      <c r="CL34" s="100">
        <f>'Recycling - Case 3'!CD104</f>
        <v>0.18597303782153296</v>
      </c>
      <c r="CM34" s="471">
        <f>'Recycling - Case 3'!CE104</f>
        <v>0.30506944290513538</v>
      </c>
    </row>
    <row r="35" spans="1:91">
      <c r="A35">
        <f>'Input data'!A124</f>
        <v>2024</v>
      </c>
      <c r="C35" s="116">
        <f>'4A SWD Case 1'!BG94</f>
        <v>696.79163026123388</v>
      </c>
      <c r="D35" s="3">
        <f>'4B Biological treatment '!T88</f>
        <v>0.68240411636348686</v>
      </c>
      <c r="E35" s="152">
        <f>'4B Biological treatment '!U88</f>
        <v>30.708185236356904</v>
      </c>
      <c r="F35" s="152">
        <f>'4B Biological treatment '!W88</f>
        <v>1.842491114181414</v>
      </c>
      <c r="G35" s="688">
        <f>'4C2 Open-burning '!R95</f>
        <v>28.227789911229252</v>
      </c>
      <c r="H35" s="688">
        <f>'4C2 Open-burning '!Z95</f>
        <v>9.4977871008233272</v>
      </c>
      <c r="I35" s="688">
        <f>'4C2 Open-burning '!AH95</f>
        <v>0.1322252269253168</v>
      </c>
      <c r="J35" s="93">
        <f>'4D Wastewater treatment and dis'!AV132</f>
        <v>152.96725183867019</v>
      </c>
      <c r="K35" s="3">
        <f>'4D Wastewater treatment and dis'!AW132</f>
        <v>3.0767240424150479</v>
      </c>
      <c r="L35" s="465">
        <f t="shared" si="69"/>
        <v>14632.624235485911</v>
      </c>
      <c r="M35" s="688">
        <f t="shared" si="70"/>
        <v>14.330486443633223</v>
      </c>
      <c r="N35" s="465">
        <f t="shared" si="71"/>
        <v>1216.0441353597332</v>
      </c>
      <c r="O35" s="464">
        <f t="shared" si="72"/>
        <v>268.67113937536732</v>
      </c>
      <c r="P35" s="465">
        <f t="shared" si="73"/>
        <v>4166.096741760739</v>
      </c>
      <c r="Q35" s="465">
        <f t="shared" si="74"/>
        <v>14632.624235485911</v>
      </c>
      <c r="R35" s="467">
        <f t="shared" si="75"/>
        <v>1230.3746218033664</v>
      </c>
      <c r="S35" s="464">
        <f t="shared" si="76"/>
        <v>268.67113937536732</v>
      </c>
      <c r="T35" s="465">
        <f t="shared" si="77"/>
        <v>4166.096741760739</v>
      </c>
      <c r="U35" s="465">
        <f t="shared" si="78"/>
        <v>20297.766738425384</v>
      </c>
      <c r="V35" s="3"/>
      <c r="W35" s="535">
        <f t="shared" si="79"/>
        <v>2025</v>
      </c>
      <c r="X35" s="948">
        <f t="shared" si="80"/>
        <v>14191.760232619976</v>
      </c>
      <c r="Y35" s="465">
        <f t="shared" si="81"/>
        <v>1290.0210089169605</v>
      </c>
      <c r="Z35" s="465">
        <f t="shared" si="82"/>
        <v>262.06549819271379</v>
      </c>
      <c r="AA35" s="465">
        <f t="shared" si="83"/>
        <v>4245.1478787002143</v>
      </c>
      <c r="AB35" s="986">
        <f t="shared" si="22"/>
        <v>19988.994618429868</v>
      </c>
      <c r="AC35" s="1206" t="str">
        <f>IF(OR('Recycling - Case 1'!AC105="No",'Recycling - Case 1'!T145="No"), "No", "Yes")</f>
        <v>Yes</v>
      </c>
      <c r="AD35" s="948">
        <f t="shared" si="84"/>
        <v>14191.760232619976</v>
      </c>
      <c r="AE35" s="465">
        <f t="shared" si="85"/>
        <v>1290.0210089169605</v>
      </c>
      <c r="AF35" s="465">
        <f t="shared" si="86"/>
        <v>262.06549819271379</v>
      </c>
      <c r="AG35" s="465">
        <f t="shared" si="87"/>
        <v>4245.1478787002143</v>
      </c>
      <c r="AH35" s="986">
        <f t="shared" si="60"/>
        <v>19988.994618429868</v>
      </c>
      <c r="AI35" s="1206" t="str">
        <f>IF(OR('Recycling - Case 1'!AI16="No",'Recycling - Case 1'!Z145="No"), "No", "Yes")</f>
        <v>Yes</v>
      </c>
      <c r="AJ35" s="948">
        <f t="shared" si="88"/>
        <v>13775.037784534559</v>
      </c>
      <c r="AK35" s="465">
        <f t="shared" si="89"/>
        <v>1399.2222993802343</v>
      </c>
      <c r="AL35" s="465">
        <f t="shared" si="90"/>
        <v>194.3352750458254</v>
      </c>
      <c r="AM35" s="465">
        <f t="shared" si="91"/>
        <v>4669.4894177546348</v>
      </c>
      <c r="AN35" s="986">
        <f t="shared" si="92"/>
        <v>20038.084776715252</v>
      </c>
      <c r="AO35" s="1201" t="str">
        <f>IF(OR('Recycling - Case 2'!AC105="No",'Recycling - Case 2'!T145="No"), "No", "Yes")</f>
        <v>No</v>
      </c>
      <c r="AP35" s="948">
        <f t="shared" si="93"/>
        <v>13775.037784534559</v>
      </c>
      <c r="AQ35" s="465">
        <f t="shared" si="94"/>
        <v>1399.2222993802343</v>
      </c>
      <c r="AR35" s="465">
        <f t="shared" si="95"/>
        <v>194.3352750458254</v>
      </c>
      <c r="AS35" s="465">
        <f t="shared" si="96"/>
        <v>4669.4894177546348</v>
      </c>
      <c r="AT35" s="986">
        <f t="shared" si="37"/>
        <v>20038.084776715252</v>
      </c>
      <c r="AU35" s="1206" t="str">
        <f>IF(OR('Recycling - Case 2'!AC105="No",'Recycling - Case 2'!T185="No"), "No", "Yes")</f>
        <v>No</v>
      </c>
      <c r="AV35" s="948">
        <f t="shared" si="63"/>
        <v>13775.235454919344</v>
      </c>
      <c r="AW35" s="465">
        <f t="shared" si="64"/>
        <v>849.77727000629875</v>
      </c>
      <c r="AX35" s="465">
        <f t="shared" si="65"/>
        <v>194.3352750458254</v>
      </c>
      <c r="AY35" s="465">
        <f t="shared" si="66"/>
        <v>4669.4894177546348</v>
      </c>
      <c r="AZ35" s="986">
        <f t="shared" si="67"/>
        <v>19488.837417726103</v>
      </c>
      <c r="BA35" s="1206" t="str">
        <f>IF(OR('Recycling - Case 3'!AC105="No",'Recycling - Case 3'!T145="No"), "No", "Yes")</f>
        <v>No</v>
      </c>
      <c r="BB35" s="948">
        <f t="shared" si="97"/>
        <v>13775.235454919344</v>
      </c>
      <c r="BC35" s="465">
        <f t="shared" si="98"/>
        <v>849.77727000629875</v>
      </c>
      <c r="BD35" s="465">
        <f t="shared" si="99"/>
        <v>194.3352750458254</v>
      </c>
      <c r="BE35" s="465">
        <f t="shared" si="100"/>
        <v>4669.4894177546348</v>
      </c>
      <c r="BF35" s="986">
        <f t="shared" si="47"/>
        <v>19488.837417726103</v>
      </c>
      <c r="BG35" s="1206" t="str">
        <f>IF(OR('Recycling - Case 3'!AC105="No",'Recycling - Case 3'!T185="No"), "No", "Yes")</f>
        <v>No</v>
      </c>
      <c r="BH35" s="535">
        <f t="shared" si="48"/>
        <v>2025</v>
      </c>
      <c r="BI35" s="465">
        <f>'Recycling - Case 1'!BV105</f>
        <v>97.105616689753745</v>
      </c>
      <c r="BJ35" s="100">
        <f>'Recycling - Case 1'!BW105</f>
        <v>0.46502835347335436</v>
      </c>
      <c r="BK35" s="986">
        <f>'Recycling - Case 1'!BX105</f>
        <v>43.222529411836618</v>
      </c>
      <c r="BL35" s="948">
        <f>'Recycling - Case 1'!BY105</f>
        <v>97.105616689753745</v>
      </c>
      <c r="BM35" s="100">
        <f>'Recycling - Case 1'!BZ105</f>
        <v>0.46502835347335436</v>
      </c>
      <c r="BN35" s="986">
        <f>'Recycling - Case 1'!CA105</f>
        <v>43.222529411836618</v>
      </c>
      <c r="BO35" s="465">
        <f>'Recycling - Case 2'!BV105</f>
        <v>88.479896550269743</v>
      </c>
      <c r="BP35" s="100">
        <f>'Recycling - Case 2'!BW105</f>
        <v>0.59166975547012857</v>
      </c>
      <c r="BQ35" s="986">
        <f>'Recycling - Case 2'!BX105</f>
        <v>43.222529411836618</v>
      </c>
      <c r="BR35" s="948">
        <f>'Recycling - Case 2'!BY105</f>
        <v>88.479896550269743</v>
      </c>
      <c r="BS35" s="100">
        <f>'Recycling - Case 2'!BZ105</f>
        <v>0.59166975547012857</v>
      </c>
      <c r="BT35" s="986">
        <f>'Recycling - Case 2'!CA105</f>
        <v>43.222529411836618</v>
      </c>
      <c r="BU35" s="465">
        <f>'Recycling - Case 3'!BV105</f>
        <v>88.479896550269743</v>
      </c>
      <c r="BV35" s="100">
        <f>'Recycling - Case 3'!BW105</f>
        <v>0.59166975547012857</v>
      </c>
      <c r="BW35" s="986">
        <f>'Recycling - Case 3'!BX105</f>
        <v>43.222529411836618</v>
      </c>
      <c r="BX35" s="948">
        <f>'Recycling - Case 3'!BY105</f>
        <v>88.479896550269743</v>
      </c>
      <c r="BY35" s="100">
        <f>'Recycling - Case 3'!BZ105</f>
        <v>0.59166975547012857</v>
      </c>
      <c r="BZ35" s="986">
        <f>'Recycling - Case 3'!CA105</f>
        <v>43.222529411836618</v>
      </c>
      <c r="CA35" s="535">
        <v>2025</v>
      </c>
      <c r="CB35" s="579">
        <f>'Recycling - Case 1'!CB105</f>
        <v>0.13424065880036573</v>
      </c>
      <c r="CC35" s="100">
        <f>'Recycling - Case 1'!CC105</f>
        <v>0.24635772524163979</v>
      </c>
      <c r="CD35" s="100">
        <f>'Recycling - Case 1'!CD105</f>
        <v>0.13424065880036573</v>
      </c>
      <c r="CE35" s="471">
        <f>'Recycling - Case 1'!CE105</f>
        <v>0.24635772524163979</v>
      </c>
      <c r="CF35" s="579">
        <f>'Recycling - Case 2'!CB105</f>
        <v>0.20418865187254531</v>
      </c>
      <c r="CG35" s="100">
        <f>'Recycling - Case 2'!CC105</f>
        <v>0.31514477143444919</v>
      </c>
      <c r="CH35" s="100">
        <f>'Recycling - Case 2'!CD105</f>
        <v>0.20418865187254531</v>
      </c>
      <c r="CI35" s="471">
        <f>'Recycling - Case 2'!CE105</f>
        <v>0.31514477143444919</v>
      </c>
      <c r="CJ35" s="579">
        <f>'Recycling - Case 3'!CB105</f>
        <v>0.20418865187254531</v>
      </c>
      <c r="CK35" s="100">
        <f>'Recycling - Case 3'!CC105</f>
        <v>0.31514477143444919</v>
      </c>
      <c r="CL35" s="100">
        <f>'Recycling - Case 3'!CD105</f>
        <v>0.20418865187254531</v>
      </c>
      <c r="CM35" s="471">
        <f>'Recycling - Case 3'!CE105</f>
        <v>0.31514477143444919</v>
      </c>
    </row>
    <row r="36" spans="1:91">
      <c r="A36">
        <f>'Input data'!A125</f>
        <v>2025</v>
      </c>
      <c r="C36" s="116">
        <f>'4A SWD Case 1'!BG95</f>
        <v>675.79810631523696</v>
      </c>
      <c r="D36" s="3">
        <f>'4B Biological treatment '!T89</f>
        <v>0.71548586185078233</v>
      </c>
      <c r="E36" s="152">
        <f>'4B Biological treatment '!U89</f>
        <v>32.196863783285202</v>
      </c>
      <c r="F36" s="152">
        <f>'4B Biological treatment '!W89</f>
        <v>1.9318118269971118</v>
      </c>
      <c r="G36" s="688">
        <f>'4C2 Open-burning '!R96</f>
        <v>27.533771744758472</v>
      </c>
      <c r="H36" s="688">
        <f>'4C2 Open-burning '!Z96</f>
        <v>9.2642712354306553</v>
      </c>
      <c r="I36" s="688">
        <f>'4C2 Open-burning '!AH96</f>
        <v>0.12897429194810181</v>
      </c>
      <c r="J36" s="93">
        <f>'4D Wastewater treatment and dis'!AV133</f>
        <v>156.24565775802807</v>
      </c>
      <c r="K36" s="3">
        <f>'4D Wastewater treatment and dis'!AW133</f>
        <v>3.1096421476826621</v>
      </c>
      <c r="L36" s="465">
        <f t="shared" si="69"/>
        <v>14191.760232619976</v>
      </c>
      <c r="M36" s="688">
        <f t="shared" si="70"/>
        <v>15.025203098866429</v>
      </c>
      <c r="N36" s="465">
        <f t="shared" si="71"/>
        <v>1274.9958058180939</v>
      </c>
      <c r="O36" s="464">
        <f t="shared" si="72"/>
        <v>262.06549819271379</v>
      </c>
      <c r="P36" s="465">
        <f t="shared" si="73"/>
        <v>4245.1478787002143</v>
      </c>
      <c r="Q36" s="465">
        <f t="shared" si="74"/>
        <v>14191.760232619976</v>
      </c>
      <c r="R36" s="467">
        <f t="shared" si="75"/>
        <v>1290.0210089169605</v>
      </c>
      <c r="S36" s="464">
        <f t="shared" si="76"/>
        <v>262.06549819271379</v>
      </c>
      <c r="T36" s="465">
        <f t="shared" si="77"/>
        <v>4245.1478787002143</v>
      </c>
      <c r="U36" s="465">
        <f t="shared" si="78"/>
        <v>19988.994618429868</v>
      </c>
      <c r="V36" s="3"/>
      <c r="W36" s="535">
        <f t="shared" si="79"/>
        <v>2026</v>
      </c>
      <c r="X36" s="948">
        <f t="shared" si="80"/>
        <v>13759.745708201859</v>
      </c>
      <c r="Y36" s="465">
        <f t="shared" si="81"/>
        <v>1351.4852646750433</v>
      </c>
      <c r="Z36" s="465">
        <f t="shared" si="82"/>
        <v>255.70043054432082</v>
      </c>
      <c r="AA36" s="465">
        <f t="shared" si="83"/>
        <v>4323.4785319800667</v>
      </c>
      <c r="AB36" s="986">
        <f t="shared" si="22"/>
        <v>19690.409935401291</v>
      </c>
      <c r="AC36" s="1206" t="str">
        <f>IF(OR('Recycling - Case 1'!AC106="No",'Recycling - Case 1'!T146="No"), "No", "Yes")</f>
        <v>Yes</v>
      </c>
      <c r="AD36" s="948">
        <f t="shared" si="84"/>
        <v>13759.745708201859</v>
      </c>
      <c r="AE36" s="465">
        <f t="shared" si="85"/>
        <v>1351.4852646750433</v>
      </c>
      <c r="AF36" s="465">
        <f t="shared" si="86"/>
        <v>255.70043054432082</v>
      </c>
      <c r="AG36" s="465">
        <f t="shared" si="87"/>
        <v>4323.4785319800667</v>
      </c>
      <c r="AH36" s="986">
        <f t="shared" si="60"/>
        <v>19690.409935401291</v>
      </c>
      <c r="AI36" s="1206" t="str">
        <f>IF(OR('Recycling - Case 1'!AI17="No",'Recycling - Case 1'!Z146="No"), "No", "Yes")</f>
        <v>Yes</v>
      </c>
      <c r="AJ36" s="948">
        <f t="shared" si="88"/>
        <v>13260.013946173744</v>
      </c>
      <c r="AK36" s="465">
        <f t="shared" si="89"/>
        <v>1406.0859099066804</v>
      </c>
      <c r="AL36" s="465">
        <f t="shared" si="90"/>
        <v>181.86984961740117</v>
      </c>
      <c r="AM36" s="465">
        <f t="shared" si="91"/>
        <v>4805.754472720223</v>
      </c>
      <c r="AN36" s="986">
        <f t="shared" si="92"/>
        <v>19653.724178418048</v>
      </c>
      <c r="AO36" s="1201" t="str">
        <f>IF(OR('Recycling - Case 2'!AC106="No",'Recycling - Case 2'!T146="No"), "No", "Yes")</f>
        <v>No</v>
      </c>
      <c r="AP36" s="948">
        <f t="shared" si="93"/>
        <v>13260.013946173744</v>
      </c>
      <c r="AQ36" s="465">
        <f t="shared" si="94"/>
        <v>1406.0859099066804</v>
      </c>
      <c r="AR36" s="465">
        <f t="shared" si="95"/>
        <v>181.86984961740117</v>
      </c>
      <c r="AS36" s="465">
        <f t="shared" si="96"/>
        <v>4805.754472720223</v>
      </c>
      <c r="AT36" s="986">
        <f t="shared" si="37"/>
        <v>19653.724178418048</v>
      </c>
      <c r="AU36" s="1206" t="str">
        <f>IF(OR('Recycling - Case 2'!AC106="No",'Recycling - Case 2'!T186="No"), "No", "Yes")</f>
        <v>No</v>
      </c>
      <c r="AV36" s="948">
        <f t="shared" si="63"/>
        <v>13260.265215870217</v>
      </c>
      <c r="AW36" s="465">
        <f t="shared" si="64"/>
        <v>853.94568571703542</v>
      </c>
      <c r="AX36" s="465">
        <f t="shared" si="65"/>
        <v>181.8698496174012</v>
      </c>
      <c r="AY36" s="465">
        <f t="shared" si="66"/>
        <v>4805.754472720223</v>
      </c>
      <c r="AZ36" s="986">
        <f t="shared" si="67"/>
        <v>19101.835223924878</v>
      </c>
      <c r="BA36" s="1206" t="str">
        <f>IF(OR('Recycling - Case 3'!AC106="No",'Recycling - Case 3'!T146="No"), "No", "Yes")</f>
        <v>No</v>
      </c>
      <c r="BB36" s="948">
        <f t="shared" si="97"/>
        <v>13260.265215870217</v>
      </c>
      <c r="BC36" s="465">
        <f t="shared" si="98"/>
        <v>853.94568571703542</v>
      </c>
      <c r="BD36" s="465">
        <f t="shared" si="99"/>
        <v>181.8698496174012</v>
      </c>
      <c r="BE36" s="465">
        <f t="shared" si="100"/>
        <v>4805.754472720223</v>
      </c>
      <c r="BF36" s="986">
        <f t="shared" si="47"/>
        <v>19101.835223924878</v>
      </c>
      <c r="BG36" s="1206" t="str">
        <f>IF(OR('Recycling - Case 3'!AC106="No",'Recycling - Case 3'!T186="No"), "No", "Yes")</f>
        <v>No</v>
      </c>
      <c r="BH36" s="535">
        <f t="shared" si="48"/>
        <v>2026</v>
      </c>
      <c r="BI36" s="465">
        <f>'Recycling - Case 1'!BV106</f>
        <v>95.819841511318401</v>
      </c>
      <c r="BJ36" s="100">
        <f>'Recycling - Case 1'!BW106</f>
        <v>0.48599953247501665</v>
      </c>
      <c r="BK36" s="986">
        <f>'Recycling - Case 1'!BX106</f>
        <v>43.560861039927495</v>
      </c>
      <c r="BL36" s="948">
        <f>'Recycling - Case 1'!BY106</f>
        <v>95.819841511318401</v>
      </c>
      <c r="BM36" s="100">
        <f>'Recycling - Case 1'!BZ106</f>
        <v>0.48599953247501665</v>
      </c>
      <c r="BN36" s="986">
        <f>'Recycling - Case 1'!CA106</f>
        <v>43.560861039927495</v>
      </c>
      <c r="BO36" s="465">
        <f>'Recycling - Case 2'!BV106</f>
        <v>89.013648763800873</v>
      </c>
      <c r="BP36" s="100">
        <f>'Recycling - Case 2'!BW106</f>
        <v>0.6078394669327577</v>
      </c>
      <c r="BQ36" s="986">
        <f>'Recycling - Case 2'!BX106</f>
        <v>43.560861039927495</v>
      </c>
      <c r="BR36" s="948">
        <f>'Recycling - Case 2'!BY106</f>
        <v>89.013648763800873</v>
      </c>
      <c r="BS36" s="100">
        <f>'Recycling - Case 2'!BZ106</f>
        <v>0.6078394669327577</v>
      </c>
      <c r="BT36" s="986">
        <f>'Recycling - Case 2'!CA106</f>
        <v>43.560861039927495</v>
      </c>
      <c r="BU36" s="465">
        <f>'Recycling - Case 3'!BV106</f>
        <v>89.013648763800873</v>
      </c>
      <c r="BV36" s="100">
        <f>'Recycling - Case 3'!BW106</f>
        <v>0.6078394669327577</v>
      </c>
      <c r="BW36" s="986">
        <f>'Recycling - Case 3'!BX106</f>
        <v>43.560861039927495</v>
      </c>
      <c r="BX36" s="948">
        <f>'Recycling - Case 3'!BY106</f>
        <v>89.013648763800873</v>
      </c>
      <c r="BY36" s="100">
        <f>'Recycling - Case 3'!BZ106</f>
        <v>0.6078394669327577</v>
      </c>
      <c r="BZ36" s="986">
        <f>'Recycling - Case 3'!CA106</f>
        <v>43.560861039927495</v>
      </c>
      <c r="CA36" s="535">
        <v>2026</v>
      </c>
      <c r="CB36" s="579">
        <f>'Recycling - Case 1'!CB106</f>
        <v>0.14523713041383501</v>
      </c>
      <c r="CC36" s="100">
        <f>'Recycling - Case 1'!CC106</f>
        <v>0.26907438048289112</v>
      </c>
      <c r="CD36" s="100">
        <f>'Recycling - Case 1'!CD106</f>
        <v>0.14523713041383501</v>
      </c>
      <c r="CE36" s="471">
        <f>'Recycling - Case 1'!CE106</f>
        <v>0.26907438048289112</v>
      </c>
      <c r="CF36" s="579">
        <f>'Recycling - Case 2'!CB106</f>
        <v>0.2218453242848456</v>
      </c>
      <c r="CG36" s="100">
        <f>'Recycling - Case 2'!CC106</f>
        <v>0.31679925414986765</v>
      </c>
      <c r="CH36" s="100">
        <f>'Recycling - Case 2'!CD106</f>
        <v>0.2218453242848456</v>
      </c>
      <c r="CI36" s="471">
        <f>'Recycling - Case 2'!CE106</f>
        <v>0.31679925414986765</v>
      </c>
      <c r="CJ36" s="579">
        <f>'Recycling - Case 3'!CB106</f>
        <v>0.2218453242848456</v>
      </c>
      <c r="CK36" s="100">
        <f>'Recycling - Case 3'!CC106</f>
        <v>0.31679925414986765</v>
      </c>
      <c r="CL36" s="100">
        <f>'Recycling - Case 3'!CD106</f>
        <v>0.2218453242848456</v>
      </c>
      <c r="CM36" s="471">
        <f>'Recycling - Case 3'!CE106</f>
        <v>0.31679925414986765</v>
      </c>
    </row>
    <row r="37" spans="1:91">
      <c r="A37">
        <f>'Input data'!A126</f>
        <v>2026</v>
      </c>
      <c r="C37" s="116">
        <f>'4A SWD Case 1'!BG96</f>
        <v>655.22598610485045</v>
      </c>
      <c r="D37" s="3">
        <f>'4B Biological treatment '!T90</f>
        <v>0.74957585395177118</v>
      </c>
      <c r="E37" s="152">
        <f>'4B Biological treatment '!U90</f>
        <v>33.730913427829698</v>
      </c>
      <c r="F37" s="152">
        <f>'4B Biological treatment '!W90</f>
        <v>2.023854805669782</v>
      </c>
      <c r="G37" s="688">
        <f>'4C2 Open-burning '!R97</f>
        <v>26.86502930830877</v>
      </c>
      <c r="H37" s="688">
        <f>'4C2 Open-burning '!Z97</f>
        <v>9.0392598793641863</v>
      </c>
      <c r="I37" s="688">
        <f>'4C2 Open-burning '!AH97</f>
        <v>0.12584175409472298</v>
      </c>
      <c r="J37" s="93">
        <f>'4D Wastewater treatment and dis'!AV134</f>
        <v>159.50531261803479</v>
      </c>
      <c r="K37" s="3">
        <f>'4D Wastewater treatment and dis'!AW134</f>
        <v>3.1415063451655998</v>
      </c>
      <c r="L37" s="465">
        <f t="shared" si="69"/>
        <v>13759.745708201859</v>
      </c>
      <c r="M37" s="688">
        <f t="shared" si="70"/>
        <v>15.741092932987195</v>
      </c>
      <c r="N37" s="465">
        <f t="shared" si="71"/>
        <v>1335.7441717420561</v>
      </c>
      <c r="O37" s="464">
        <f t="shared" si="72"/>
        <v>255.70043054432082</v>
      </c>
      <c r="P37" s="465">
        <f t="shared" si="73"/>
        <v>4323.4785319800667</v>
      </c>
      <c r="Q37" s="465">
        <f t="shared" si="74"/>
        <v>13759.745708201859</v>
      </c>
      <c r="R37" s="467">
        <f t="shared" si="75"/>
        <v>1351.4852646750433</v>
      </c>
      <c r="S37" s="464">
        <f t="shared" si="76"/>
        <v>255.70043054432082</v>
      </c>
      <c r="T37" s="465">
        <f t="shared" si="77"/>
        <v>4323.4785319800667</v>
      </c>
      <c r="U37" s="465">
        <f t="shared" si="78"/>
        <v>19690.409935401291</v>
      </c>
      <c r="V37" s="3"/>
      <c r="W37" s="535">
        <f t="shared" si="79"/>
        <v>2027</v>
      </c>
      <c r="X37" s="948">
        <f t="shared" si="80"/>
        <v>13324.879572254662</v>
      </c>
      <c r="Y37" s="465">
        <f t="shared" si="81"/>
        <v>1413.9635405408526</v>
      </c>
      <c r="Z37" s="465">
        <f t="shared" si="82"/>
        <v>249.57484826658771</v>
      </c>
      <c r="AA37" s="465">
        <f t="shared" si="83"/>
        <v>4401.250978620913</v>
      </c>
      <c r="AB37" s="986">
        <f t="shared" si="22"/>
        <v>19389.668939683015</v>
      </c>
      <c r="AC37" s="1206" t="str">
        <f>IF(OR('Recycling - Case 1'!AC107="No",'Recycling - Case 1'!T147="No"), "No", "Yes")</f>
        <v>Yes</v>
      </c>
      <c r="AD37" s="948">
        <f t="shared" si="84"/>
        <v>13324.879572254662</v>
      </c>
      <c r="AE37" s="465">
        <f t="shared" si="85"/>
        <v>1413.9635405408526</v>
      </c>
      <c r="AF37" s="465">
        <f t="shared" si="86"/>
        <v>249.57484826658771</v>
      </c>
      <c r="AG37" s="465">
        <f t="shared" si="87"/>
        <v>4401.250978620913</v>
      </c>
      <c r="AH37" s="986">
        <f t="shared" si="60"/>
        <v>19389.668939683015</v>
      </c>
      <c r="AI37" s="1206" t="str">
        <f>IF(OR('Recycling - Case 1'!AI18="No",'Recycling - Case 1'!Z147="No"), "No", "Yes")</f>
        <v>Yes</v>
      </c>
      <c r="AJ37" s="948">
        <f t="shared" si="88"/>
        <v>12763.755974518408</v>
      </c>
      <c r="AK37" s="465">
        <f t="shared" si="89"/>
        <v>1413.9635405408526</v>
      </c>
      <c r="AL37" s="465">
        <f t="shared" si="90"/>
        <v>169.19002997367008</v>
      </c>
      <c r="AM37" s="465">
        <f t="shared" si="91"/>
        <v>4942.3928596928954</v>
      </c>
      <c r="AN37" s="986">
        <f t="shared" si="92"/>
        <v>19289.302404725826</v>
      </c>
      <c r="AO37" s="1201" t="str">
        <f>IF(OR('Recycling - Case 2'!AC107="No",'Recycling - Case 2'!T147="No"), "No", "Yes")</f>
        <v>No</v>
      </c>
      <c r="AP37" s="948">
        <f t="shared" si="93"/>
        <v>12763.755974518408</v>
      </c>
      <c r="AQ37" s="465">
        <f t="shared" si="94"/>
        <v>1413.9635405408526</v>
      </c>
      <c r="AR37" s="465">
        <f t="shared" si="95"/>
        <v>169.19002997367008</v>
      </c>
      <c r="AS37" s="465">
        <f t="shared" si="96"/>
        <v>4942.3928596928954</v>
      </c>
      <c r="AT37" s="986">
        <f t="shared" si="37"/>
        <v>19289.302404725826</v>
      </c>
      <c r="AU37" s="1206" t="str">
        <f>IF(OR('Recycling - Case 2'!AC107="No",'Recycling - Case 2'!T187="No"), "No", "Yes")</f>
        <v>No</v>
      </c>
      <c r="AV37" s="948">
        <f t="shared" si="63"/>
        <v>12764.066611569258</v>
      </c>
      <c r="AW37" s="465">
        <f t="shared" si="64"/>
        <v>858.72993726690709</v>
      </c>
      <c r="AX37" s="465">
        <f t="shared" si="65"/>
        <v>169.19002997367008</v>
      </c>
      <c r="AY37" s="465">
        <f t="shared" si="66"/>
        <v>4942.3928596928954</v>
      </c>
      <c r="AZ37" s="986">
        <f t="shared" si="67"/>
        <v>18734.379438502732</v>
      </c>
      <c r="BA37" s="1206" t="str">
        <f>IF(OR('Recycling - Case 3'!AC107="No",'Recycling - Case 3'!T147="No"), "No", "Yes")</f>
        <v>No</v>
      </c>
      <c r="BB37" s="948">
        <f t="shared" si="97"/>
        <v>12764.066611569258</v>
      </c>
      <c r="BC37" s="465">
        <f t="shared" si="98"/>
        <v>858.72993726690709</v>
      </c>
      <c r="BD37" s="465">
        <f t="shared" si="99"/>
        <v>169.19002997367008</v>
      </c>
      <c r="BE37" s="465">
        <f t="shared" si="100"/>
        <v>4942.3928596928954</v>
      </c>
      <c r="BF37" s="986">
        <f t="shared" si="47"/>
        <v>18734.379438502732</v>
      </c>
      <c r="BG37" s="1206" t="str">
        <f>IF(OR('Recycling - Case 3'!AC107="No",'Recycling - Case 3'!T187="No"), "No", "Yes")</f>
        <v>No</v>
      </c>
      <c r="BH37" s="535">
        <f t="shared" si="48"/>
        <v>2027</v>
      </c>
      <c r="BI37" s="465">
        <f>'Recycling - Case 1'!BV107</f>
        <v>94.519194280841972</v>
      </c>
      <c r="BJ37" s="100">
        <f>'Recycling - Case 1'!BW107</f>
        <v>0.50598197191661953</v>
      </c>
      <c r="BK37" s="986">
        <f>'Recycling - Case 1'!BX107</f>
        <v>42.063620539397434</v>
      </c>
      <c r="BL37" s="948">
        <f>'Recycling - Case 1'!BY107</f>
        <v>94.519194280841972</v>
      </c>
      <c r="BM37" s="100">
        <f>'Recycling - Case 1'!BZ107</f>
        <v>0.50598197191661953</v>
      </c>
      <c r="BN37" s="986">
        <f>'Recycling - Case 1'!CA107</f>
        <v>42.063620539397434</v>
      </c>
      <c r="BO37" s="465">
        <f>'Recycling - Case 2'!BV107</f>
        <v>87.7760220185789</v>
      </c>
      <c r="BP37" s="100">
        <f>'Recycling - Case 2'!BW107</f>
        <v>0.63060600041572501</v>
      </c>
      <c r="BQ37" s="986">
        <f>'Recycling - Case 2'!BX107</f>
        <v>42.063620539397434</v>
      </c>
      <c r="BR37" s="948">
        <f>'Recycling - Case 2'!BY107</f>
        <v>87.7760220185789</v>
      </c>
      <c r="BS37" s="100">
        <f>'Recycling - Case 2'!BZ107</f>
        <v>0.63060600041572501</v>
      </c>
      <c r="BT37" s="986">
        <f>'Recycling - Case 2'!CA107</f>
        <v>42.063620539397434</v>
      </c>
      <c r="BU37" s="465">
        <f>'Recycling - Case 3'!BV107</f>
        <v>87.7760220185789</v>
      </c>
      <c r="BV37" s="100">
        <f>'Recycling - Case 3'!BW107</f>
        <v>0.63060600041572501</v>
      </c>
      <c r="BW37" s="986">
        <f>'Recycling - Case 3'!BX107</f>
        <v>42.063620539397434</v>
      </c>
      <c r="BX37" s="948">
        <f>'Recycling - Case 3'!BY107</f>
        <v>87.7760220185789</v>
      </c>
      <c r="BY37" s="100">
        <f>'Recycling - Case 3'!BZ107</f>
        <v>0.63060600041572501</v>
      </c>
      <c r="BZ37" s="986">
        <f>'Recycling - Case 3'!CA107</f>
        <v>42.063620539397434</v>
      </c>
      <c r="CA37" s="535">
        <v>2027</v>
      </c>
      <c r="CB37" s="579">
        <f>'Recycling - Case 1'!CB107</f>
        <v>0.15503302172796529</v>
      </c>
      <c r="CC37" s="100">
        <f>'Recycling - Case 1'!CC107</f>
        <v>0.27959342260566822</v>
      </c>
      <c r="CD37" s="100">
        <f>'Recycling - Case 1'!CD107</f>
        <v>0.15503302172796529</v>
      </c>
      <c r="CE37" s="471">
        <f>'Recycling - Case 1'!CE107</f>
        <v>0.27959342260566822</v>
      </c>
      <c r="CF37" s="579">
        <f>'Recycling - Case 2'!CB107</f>
        <v>0.23900778129136169</v>
      </c>
      <c r="CG37" s="100">
        <f>'Recycling - Case 2'!CC107</f>
        <v>0.32465704131927819</v>
      </c>
      <c r="CH37" s="100">
        <f>'Recycling - Case 2'!CD107</f>
        <v>0.23900778129136169</v>
      </c>
      <c r="CI37" s="471">
        <f>'Recycling - Case 2'!CE107</f>
        <v>0.32465704131927819</v>
      </c>
      <c r="CJ37" s="579">
        <f>'Recycling - Case 3'!CB107</f>
        <v>0.23900778129136169</v>
      </c>
      <c r="CK37" s="100">
        <f>'Recycling - Case 3'!CC107</f>
        <v>0.32465704131927819</v>
      </c>
      <c r="CL37" s="100">
        <f>'Recycling - Case 3'!CD107</f>
        <v>0.23900778129136169</v>
      </c>
      <c r="CM37" s="471">
        <f>'Recycling - Case 3'!CE107</f>
        <v>0.32465704131927819</v>
      </c>
    </row>
    <row r="38" spans="1:91">
      <c r="A38">
        <f>'Input data'!A127</f>
        <v>2027</v>
      </c>
      <c r="C38" s="116">
        <f>'4A SWD Case 1'!BG97</f>
        <v>634.51807486926964</v>
      </c>
      <c r="D38" s="3">
        <f>'4B Biological treatment '!T91</f>
        <v>0.78422825321178746</v>
      </c>
      <c r="E38" s="152">
        <f>'4B Biological treatment '!U91</f>
        <v>35.290271394530428</v>
      </c>
      <c r="F38" s="152">
        <f>'4B Biological treatment '!W91</f>
        <v>2.117416283671826</v>
      </c>
      <c r="G38" s="688">
        <f>'4C2 Open-burning '!R98</f>
        <v>26.221448274552035</v>
      </c>
      <c r="H38" s="688">
        <f>'4C2 Open-burning '!Z98</f>
        <v>8.8227145649781793</v>
      </c>
      <c r="I38" s="688">
        <f>'4C2 Open-burning '!AH98</f>
        <v>0.12282707783062545</v>
      </c>
      <c r="J38" s="93">
        <f>'4D Wastewater treatment and dis'!AV135</f>
        <v>162.75184418132912</v>
      </c>
      <c r="K38" s="3">
        <f>'4D Wastewater treatment and dis'!AW135</f>
        <v>3.172458873590327</v>
      </c>
      <c r="L38" s="465">
        <f t="shared" si="69"/>
        <v>13324.879572254662</v>
      </c>
      <c r="M38" s="688">
        <f t="shared" si="70"/>
        <v>16.468793317447538</v>
      </c>
      <c r="N38" s="465">
        <f t="shared" si="71"/>
        <v>1397.4947472234051</v>
      </c>
      <c r="O38" s="464">
        <f t="shared" si="72"/>
        <v>249.57484826658771</v>
      </c>
      <c r="P38" s="465">
        <f t="shared" si="73"/>
        <v>4401.250978620913</v>
      </c>
      <c r="Q38" s="465">
        <f t="shared" si="74"/>
        <v>13324.879572254662</v>
      </c>
      <c r="R38" s="467">
        <f t="shared" si="75"/>
        <v>1413.9635405408526</v>
      </c>
      <c r="S38" s="464">
        <f t="shared" si="76"/>
        <v>249.57484826658771</v>
      </c>
      <c r="T38" s="465">
        <f t="shared" si="77"/>
        <v>4401.250978620913</v>
      </c>
      <c r="U38" s="465">
        <f t="shared" si="78"/>
        <v>19389.668939683015</v>
      </c>
      <c r="V38" s="3"/>
      <c r="W38" s="535">
        <f t="shared" si="79"/>
        <v>2028</v>
      </c>
      <c r="X38" s="948">
        <f t="shared" si="80"/>
        <v>12896.761274139802</v>
      </c>
      <c r="Y38" s="465">
        <f t="shared" si="81"/>
        <v>1422.7444562886244</v>
      </c>
      <c r="Z38" s="465">
        <f t="shared" si="82"/>
        <v>235.90029128131468</v>
      </c>
      <c r="AA38" s="465">
        <f t="shared" si="83"/>
        <v>4478.4200874474045</v>
      </c>
      <c r="AB38" s="986">
        <f t="shared" si="22"/>
        <v>19033.826109157148</v>
      </c>
      <c r="AC38" s="1206" t="str">
        <f>IF(OR('Recycling - Case 1'!AC108="No",'Recycling - Case 1'!T148="No"), "No", "Yes")</f>
        <v>Yes</v>
      </c>
      <c r="AD38" s="948">
        <f t="shared" si="84"/>
        <v>12896.761274139802</v>
      </c>
      <c r="AE38" s="465">
        <f t="shared" si="85"/>
        <v>1422.7444562886244</v>
      </c>
      <c r="AF38" s="465">
        <f t="shared" si="86"/>
        <v>235.90029128131468</v>
      </c>
      <c r="AG38" s="465">
        <f t="shared" si="87"/>
        <v>4478.4200874474045</v>
      </c>
      <c r="AH38" s="986">
        <f t="shared" si="60"/>
        <v>19033.826109157148</v>
      </c>
      <c r="AI38" s="1206" t="str">
        <f>IF(OR('Recycling - Case 1'!AI19="No",'Recycling - Case 1'!Z148="No"), "No", "Yes")</f>
        <v>Yes</v>
      </c>
      <c r="AJ38" s="948">
        <f t="shared" si="88"/>
        <v>12284.75842553351</v>
      </c>
      <c r="AK38" s="465">
        <f t="shared" si="89"/>
        <v>1422.7444562886244</v>
      </c>
      <c r="AL38" s="465">
        <f t="shared" si="90"/>
        <v>156.28117424152532</v>
      </c>
      <c r="AM38" s="465">
        <f t="shared" si="91"/>
        <v>5079.3108083936013</v>
      </c>
      <c r="AN38" s="986">
        <f t="shared" si="92"/>
        <v>18943.09486445726</v>
      </c>
      <c r="AO38" s="1201" t="str">
        <f>IF(OR('Recycling - Case 2'!AC108="No",'Recycling - Case 2'!T148="No"), "No", "Yes")</f>
        <v>No</v>
      </c>
      <c r="AP38" s="948">
        <f t="shared" si="93"/>
        <v>12284.75842553351</v>
      </c>
      <c r="AQ38" s="465">
        <f t="shared" si="94"/>
        <v>1422.7444562886244</v>
      </c>
      <c r="AR38" s="465">
        <f t="shared" si="95"/>
        <v>156.28117424152532</v>
      </c>
      <c r="AS38" s="465">
        <f t="shared" si="96"/>
        <v>5079.3108083936013</v>
      </c>
      <c r="AT38" s="986">
        <f t="shared" si="37"/>
        <v>18943.09486445726</v>
      </c>
      <c r="AU38" s="1206" t="str">
        <f>IF(OR('Recycling - Case 2'!AC108="No",'Recycling - Case 2'!T188="No"), "No", "Yes")</f>
        <v>No</v>
      </c>
      <c r="AV38" s="948">
        <f t="shared" si="63"/>
        <v>12285.134005011556</v>
      </c>
      <c r="AW38" s="465">
        <f t="shared" si="64"/>
        <v>864.06277295398979</v>
      </c>
      <c r="AX38" s="465">
        <f t="shared" si="65"/>
        <v>156.28117424152529</v>
      </c>
      <c r="AY38" s="465">
        <f t="shared" si="66"/>
        <v>5079.3108083936013</v>
      </c>
      <c r="AZ38" s="986">
        <f t="shared" si="67"/>
        <v>18384.788760600673</v>
      </c>
      <c r="BA38" s="1206" t="str">
        <f>IF(OR('Recycling - Case 3'!AC108="No",'Recycling - Case 3'!T148="No"), "No", "Yes")</f>
        <v>No</v>
      </c>
      <c r="BB38" s="948">
        <f t="shared" si="97"/>
        <v>12285.134005011556</v>
      </c>
      <c r="BC38" s="465">
        <f t="shared" si="98"/>
        <v>864.06277295398979</v>
      </c>
      <c r="BD38" s="465">
        <f t="shared" si="99"/>
        <v>156.28117424152529</v>
      </c>
      <c r="BE38" s="465">
        <f t="shared" si="100"/>
        <v>5079.3108083936013</v>
      </c>
      <c r="BF38" s="986">
        <f t="shared" si="47"/>
        <v>18384.788760600673</v>
      </c>
      <c r="BG38" s="1206" t="str">
        <f>IF(OR('Recycling - Case 3'!AC108="No",'Recycling - Case 3'!T188="No"), "No", "Yes")</f>
        <v>No</v>
      </c>
      <c r="BH38" s="535">
        <f t="shared" si="48"/>
        <v>2028</v>
      </c>
      <c r="BI38" s="465">
        <f>'Recycling - Case 1'!BV108</f>
        <v>92.898517380801309</v>
      </c>
      <c r="BJ38" s="100">
        <f>'Recycling - Case 1'!BW108</f>
        <v>0.52346163296156667</v>
      </c>
      <c r="BK38" s="986">
        <f>'Recycling - Case 1'!BX108</f>
        <v>40.122432814653358</v>
      </c>
      <c r="BL38" s="948">
        <f>'Recycling - Case 1'!BY108</f>
        <v>92.898517380801309</v>
      </c>
      <c r="BM38" s="100">
        <f>'Recycling - Case 1'!BZ108</f>
        <v>0.52346163296156667</v>
      </c>
      <c r="BN38" s="986">
        <f>'Recycling - Case 1'!CA108</f>
        <v>40.122432814653358</v>
      </c>
      <c r="BO38" s="465">
        <f>'Recycling - Case 2'!BV108</f>
        <v>86.151142460098143</v>
      </c>
      <c r="BP38" s="100">
        <f>'Recycling - Case 2'!BW108</f>
        <v>0.65492381080180506</v>
      </c>
      <c r="BQ38" s="986">
        <f>'Recycling - Case 2'!BX108</f>
        <v>40.122432814653358</v>
      </c>
      <c r="BR38" s="948">
        <f>'Recycling - Case 2'!BY108</f>
        <v>86.151142460098143</v>
      </c>
      <c r="BS38" s="100">
        <f>'Recycling - Case 2'!BZ108</f>
        <v>0.65492381080180506</v>
      </c>
      <c r="BT38" s="986">
        <f>'Recycling - Case 2'!CA108</f>
        <v>40.122432814653358</v>
      </c>
      <c r="BU38" s="465">
        <f>'Recycling - Case 3'!BV108</f>
        <v>86.151142460098143</v>
      </c>
      <c r="BV38" s="100">
        <f>'Recycling - Case 3'!BW108</f>
        <v>0.65492381080180506</v>
      </c>
      <c r="BW38" s="986">
        <f>'Recycling - Case 3'!BX108</f>
        <v>40.122432814653358</v>
      </c>
      <c r="BX38" s="948">
        <f>'Recycling - Case 3'!BY108</f>
        <v>86.151142460098143</v>
      </c>
      <c r="BY38" s="100">
        <f>'Recycling - Case 3'!BZ108</f>
        <v>0.65492381080180506</v>
      </c>
      <c r="BZ38" s="986">
        <f>'Recycling - Case 3'!CA108</f>
        <v>40.122432814653358</v>
      </c>
      <c r="CA38" s="535">
        <v>2028</v>
      </c>
      <c r="CB38" s="579">
        <f>'Recycling - Case 1'!CB108</f>
        <v>0.1775845983244031</v>
      </c>
      <c r="CC38" s="100">
        <f>'Recycling - Case 1'!CC108</f>
        <v>0.28763526801544848</v>
      </c>
      <c r="CD38" s="100">
        <f>'Recycling - Case 1'!CD108</f>
        <v>0.1775845983244031</v>
      </c>
      <c r="CE38" s="471">
        <f>'Recycling - Case 1'!CE108</f>
        <v>0.28763526801544848</v>
      </c>
      <c r="CF38" s="579">
        <f>'Recycling - Case 2'!CB108</f>
        <v>0.25571213351952893</v>
      </c>
      <c r="CG38" s="100">
        <f>'Recycling - Case 2'!CC108</f>
        <v>0.3343838731817973</v>
      </c>
      <c r="CH38" s="100">
        <f>'Recycling - Case 2'!CD108</f>
        <v>0.25571213351952893</v>
      </c>
      <c r="CI38" s="471">
        <f>'Recycling - Case 2'!CE108</f>
        <v>0.3343838731817973</v>
      </c>
      <c r="CJ38" s="579">
        <f>'Recycling - Case 3'!CB108</f>
        <v>0.25571213351952893</v>
      </c>
      <c r="CK38" s="100">
        <f>'Recycling - Case 3'!CC108</f>
        <v>0.3343838731817973</v>
      </c>
      <c r="CL38" s="100">
        <f>'Recycling - Case 3'!CD108</f>
        <v>0.25571213351952893</v>
      </c>
      <c r="CM38" s="471">
        <f>'Recycling - Case 3'!CE108</f>
        <v>0.3343838731817973</v>
      </c>
    </row>
    <row r="39" spans="1:91">
      <c r="A39">
        <f>'Input data'!A128</f>
        <v>2028</v>
      </c>
      <c r="C39" s="116">
        <f>'4A SWD Case 1'!BG98</f>
        <v>614.13148924475252</v>
      </c>
      <c r="D39" s="3">
        <f>'4B Biological treatment '!T92</f>
        <v>0.78909842278903186</v>
      </c>
      <c r="E39" s="152">
        <f>'4B Biological treatment '!U92</f>
        <v>35.509429025506435</v>
      </c>
      <c r="F39" s="152">
        <f>'4B Biological treatment '!W92</f>
        <v>2.1305657415303858</v>
      </c>
      <c r="G39" s="688">
        <f>'4C2 Open-burning '!R99</f>
        <v>24.78473824084006</v>
      </c>
      <c r="H39" s="688">
        <f>'4C2 Open-burning '!Z99</f>
        <v>8.3393056240470749</v>
      </c>
      <c r="I39" s="688">
        <f>'4C2 Open-burning '!AH99</f>
        <v>0.11609720946930985</v>
      </c>
      <c r="J39" s="93">
        <f>'4D Wastewater treatment and dis'!AV136</f>
        <v>165.98325965061582</v>
      </c>
      <c r="K39" s="3">
        <f>'4D Wastewater treatment and dis'!AW136</f>
        <v>3.2024891444660395</v>
      </c>
      <c r="L39" s="465">
        <f t="shared" si="69"/>
        <v>12896.761274139802</v>
      </c>
      <c r="M39" s="688">
        <f t="shared" si="70"/>
        <v>16.57106687856967</v>
      </c>
      <c r="N39" s="465">
        <f t="shared" si="71"/>
        <v>1406.1733894100548</v>
      </c>
      <c r="O39" s="464">
        <f t="shared" si="72"/>
        <v>235.90029128131468</v>
      </c>
      <c r="P39" s="465">
        <f t="shared" si="73"/>
        <v>4478.4200874474045</v>
      </c>
      <c r="Q39" s="465">
        <f t="shared" si="74"/>
        <v>12896.761274139802</v>
      </c>
      <c r="R39" s="467">
        <f t="shared" si="75"/>
        <v>1422.7444562886244</v>
      </c>
      <c r="S39" s="464">
        <f t="shared" si="76"/>
        <v>235.90029128131468</v>
      </c>
      <c r="T39" s="465">
        <f t="shared" si="77"/>
        <v>4478.4200874474045</v>
      </c>
      <c r="U39" s="465">
        <f t="shared" si="78"/>
        <v>19033.826109157148</v>
      </c>
      <c r="V39" s="3"/>
      <c r="W39" s="535">
        <f t="shared" si="79"/>
        <v>2029</v>
      </c>
      <c r="X39" s="948">
        <f t="shared" si="80"/>
        <v>12483.39267748589</v>
      </c>
      <c r="Y39" s="465">
        <f t="shared" si="81"/>
        <v>1433.5144681632801</v>
      </c>
      <c r="Z39" s="465">
        <f t="shared" si="82"/>
        <v>223.00749398795909</v>
      </c>
      <c r="AA39" s="465">
        <f t="shared" si="83"/>
        <v>4555.0927012059301</v>
      </c>
      <c r="AB39" s="986">
        <f t="shared" si="22"/>
        <v>18695.007340843058</v>
      </c>
      <c r="AC39" s="1206" t="str">
        <f>IF(OR('Recycling - Case 1'!AC109="No",'Recycling - Case 1'!T149="No"), "No", "Yes")</f>
        <v>Yes</v>
      </c>
      <c r="AD39" s="948">
        <f t="shared" si="84"/>
        <v>12483.39267748589</v>
      </c>
      <c r="AE39" s="465">
        <f t="shared" si="85"/>
        <v>1433.5144681632801</v>
      </c>
      <c r="AF39" s="465">
        <f t="shared" si="86"/>
        <v>223.00749398795909</v>
      </c>
      <c r="AG39" s="465">
        <f t="shared" si="87"/>
        <v>4555.0927012059301</v>
      </c>
      <c r="AH39" s="986">
        <f t="shared" si="60"/>
        <v>18695.007340843058</v>
      </c>
      <c r="AI39" s="1206" t="str">
        <f>IF(OR('Recycling - Case 1'!AI20="No",'Recycling - Case 1'!Z149="No"), "No", "Yes")</f>
        <v>Yes</v>
      </c>
      <c r="AJ39" s="948">
        <f t="shared" si="88"/>
        <v>11821.581378902583</v>
      </c>
      <c r="AK39" s="465">
        <f t="shared" si="89"/>
        <v>1433.5144681632801</v>
      </c>
      <c r="AL39" s="465">
        <f t="shared" si="90"/>
        <v>143.12647617589818</v>
      </c>
      <c r="AM39" s="465">
        <f t="shared" si="91"/>
        <v>5216.5879380164979</v>
      </c>
      <c r="AN39" s="986">
        <f t="shared" si="92"/>
        <v>18614.810261258259</v>
      </c>
      <c r="AO39" s="1201" t="str">
        <f>IF(OR('Recycling - Case 2'!AC109="No",'Recycling - Case 2'!T149="No"), "No", "Yes")</f>
        <v>No</v>
      </c>
      <c r="AP39" s="948">
        <f t="shared" si="93"/>
        <v>11821.581378902583</v>
      </c>
      <c r="AQ39" s="465">
        <f t="shared" si="94"/>
        <v>1433.5144681632801</v>
      </c>
      <c r="AR39" s="465">
        <f t="shared" si="95"/>
        <v>143.12647617589818</v>
      </c>
      <c r="AS39" s="465">
        <f t="shared" si="96"/>
        <v>5216.5879380164979</v>
      </c>
      <c r="AT39" s="986">
        <f t="shared" si="37"/>
        <v>18614.810261258259</v>
      </c>
      <c r="AU39" s="1206" t="str">
        <f>IF(OR('Recycling - Case 2'!AC109="No",'Recycling - Case 2'!T189="No"), "No", "Yes")</f>
        <v>No</v>
      </c>
      <c r="AV39" s="948">
        <f t="shared" si="63"/>
        <v>11822.027286685316</v>
      </c>
      <c r="AW39" s="465">
        <f t="shared" si="64"/>
        <v>870.6036287514097</v>
      </c>
      <c r="AX39" s="465">
        <f t="shared" si="65"/>
        <v>143.12647617589818</v>
      </c>
      <c r="AY39" s="465">
        <f t="shared" si="66"/>
        <v>5216.5879380164979</v>
      </c>
      <c r="AZ39" s="986">
        <f t="shared" si="67"/>
        <v>18052.345329629119</v>
      </c>
      <c r="BA39" s="1206" t="str">
        <f>IF(OR('Recycling - Case 3'!AC109="No",'Recycling - Case 3'!T149="No"), "No", "Yes")</f>
        <v>No</v>
      </c>
      <c r="BB39" s="948">
        <f t="shared" si="97"/>
        <v>11822.027286685316</v>
      </c>
      <c r="BC39" s="465">
        <f t="shared" si="98"/>
        <v>870.6036287514097</v>
      </c>
      <c r="BD39" s="465">
        <f t="shared" si="99"/>
        <v>143.12647617589818</v>
      </c>
      <c r="BE39" s="465">
        <f t="shared" si="100"/>
        <v>5216.5879380164979</v>
      </c>
      <c r="BF39" s="986">
        <f t="shared" si="47"/>
        <v>18052.345329629119</v>
      </c>
      <c r="BG39" s="1206" t="str">
        <f>IF(OR('Recycling - Case 3'!AC109="No",'Recycling - Case 3'!T189="No"), "No", "Yes")</f>
        <v>No</v>
      </c>
      <c r="BH39" s="535">
        <f t="shared" si="48"/>
        <v>2029</v>
      </c>
      <c r="BI39" s="465">
        <f>'Recycling - Case 1'!BV109</f>
        <v>91.614219947321999</v>
      </c>
      <c r="BJ39" s="100">
        <f>'Recycling - Case 1'!BW109</f>
        <v>0.54187117971399623</v>
      </c>
      <c r="BK39" s="986">
        <f>'Recycling - Case 1'!BX109</f>
        <v>38.613737321660622</v>
      </c>
      <c r="BL39" s="948">
        <f>'Recycling - Case 1'!BY109</f>
        <v>91.614219947321999</v>
      </c>
      <c r="BM39" s="100">
        <f>'Recycling - Case 1'!BZ109</f>
        <v>0.54187117971399623</v>
      </c>
      <c r="BN39" s="986">
        <f>'Recycling - Case 1'!CA109</f>
        <v>38.613737321660622</v>
      </c>
      <c r="BO39" s="465">
        <f>'Recycling - Case 2'!BV109</f>
        <v>85.086462182798783</v>
      </c>
      <c r="BP39" s="100">
        <f>'Recycling - Case 2'!BW109</f>
        <v>0.67791219265125613</v>
      </c>
      <c r="BQ39" s="986">
        <f>'Recycling - Case 2'!BX109</f>
        <v>38.613737321660622</v>
      </c>
      <c r="BR39" s="948">
        <f>'Recycling - Case 2'!BY109</f>
        <v>85.086462182798783</v>
      </c>
      <c r="BS39" s="100">
        <f>'Recycling - Case 2'!BZ109</f>
        <v>0.67791219265125613</v>
      </c>
      <c r="BT39" s="986">
        <f>'Recycling - Case 2'!CA109</f>
        <v>38.613737321660622</v>
      </c>
      <c r="BU39" s="465">
        <f>'Recycling - Case 3'!BV109</f>
        <v>85.086462182798783</v>
      </c>
      <c r="BV39" s="100">
        <f>'Recycling - Case 3'!BW109</f>
        <v>0.67791219265125613</v>
      </c>
      <c r="BW39" s="986">
        <f>'Recycling - Case 3'!BX109</f>
        <v>38.613737321660622</v>
      </c>
      <c r="BX39" s="948">
        <f>'Recycling - Case 3'!BY109</f>
        <v>85.086462182798783</v>
      </c>
      <c r="BY39" s="100">
        <f>'Recycling - Case 3'!BZ109</f>
        <v>0.67791219265125613</v>
      </c>
      <c r="BZ39" s="986">
        <f>'Recycling - Case 3'!CA109</f>
        <v>38.613737321660622</v>
      </c>
      <c r="CA39" s="535">
        <v>2029</v>
      </c>
      <c r="CB39" s="579">
        <f>'Recycling - Case 1'!CB109</f>
        <v>0.19867405364361701</v>
      </c>
      <c r="CC39" s="100">
        <f>'Recycling - Case 1'!CC109</f>
        <v>0.297844538888694</v>
      </c>
      <c r="CD39" s="100">
        <f>'Recycling - Case 1'!CD109</f>
        <v>0.19867405364361701</v>
      </c>
      <c r="CE39" s="471">
        <f>'Recycling - Case 1'!CE109</f>
        <v>0.297844538888694</v>
      </c>
      <c r="CF39" s="579">
        <f>'Recycling - Case 2'!CB109</f>
        <v>0.27200684073353731</v>
      </c>
      <c r="CG39" s="100">
        <f>'Recycling - Case 2'!CC109</f>
        <v>0.34343519814546131</v>
      </c>
      <c r="CH39" s="100">
        <f>'Recycling - Case 2'!CD109</f>
        <v>0.27200684073353731</v>
      </c>
      <c r="CI39" s="471">
        <f>'Recycling - Case 2'!CE109</f>
        <v>0.34343519814546131</v>
      </c>
      <c r="CJ39" s="579">
        <f>'Recycling - Case 3'!CB109</f>
        <v>0.27200684073353731</v>
      </c>
      <c r="CK39" s="100">
        <f>'Recycling - Case 3'!CC109</f>
        <v>0.34343519814546131</v>
      </c>
      <c r="CL39" s="100">
        <f>'Recycling - Case 3'!CD109</f>
        <v>0.27200684073353731</v>
      </c>
      <c r="CM39" s="471">
        <f>'Recycling - Case 3'!CE109</f>
        <v>0.34343519814546131</v>
      </c>
    </row>
    <row r="40" spans="1:91">
      <c r="A40">
        <f>'Input data'!A129</f>
        <v>2029</v>
      </c>
      <c r="C40" s="116">
        <f>'4A SWD Case 1'!BG99</f>
        <v>594.44727035647099</v>
      </c>
      <c r="D40" s="3">
        <f>'4B Biological treatment '!T93</f>
        <v>0.79507180707891312</v>
      </c>
      <c r="E40" s="152">
        <f>'4B Biological treatment '!U93</f>
        <v>35.778231318551086</v>
      </c>
      <c r="F40" s="152">
        <f>'4B Biological treatment '!W93</f>
        <v>2.146693879113065</v>
      </c>
      <c r="G40" s="688">
        <f>'4C2 Open-burning '!R100</f>
        <v>23.430163372058029</v>
      </c>
      <c r="H40" s="688">
        <f>'4C2 Open-burning '!Z100</f>
        <v>7.8835326515162212</v>
      </c>
      <c r="I40" s="688">
        <f>'4C2 Open-burning '!AH100</f>
        <v>0.10975208043245302</v>
      </c>
      <c r="J40" s="93">
        <f>'4D Wastewater treatment and dis'!AV137</f>
        <v>169.20320652488195</v>
      </c>
      <c r="K40" s="3">
        <f>'4D Wastewater treatment and dis'!AW137</f>
        <v>3.2316947231722866</v>
      </c>
      <c r="L40" s="465">
        <f t="shared" si="69"/>
        <v>12483.39267748589</v>
      </c>
      <c r="M40" s="688">
        <f t="shared" si="70"/>
        <v>16.696507948657175</v>
      </c>
      <c r="N40" s="465">
        <f t="shared" si="71"/>
        <v>1416.8179602146229</v>
      </c>
      <c r="O40" s="464">
        <f t="shared" si="72"/>
        <v>223.00749398795909</v>
      </c>
      <c r="P40" s="465">
        <f t="shared" si="73"/>
        <v>4555.0927012059301</v>
      </c>
      <c r="Q40" s="465">
        <f t="shared" si="74"/>
        <v>12483.39267748589</v>
      </c>
      <c r="R40" s="467">
        <f t="shared" si="75"/>
        <v>1433.5144681632801</v>
      </c>
      <c r="S40" s="464">
        <f t="shared" si="76"/>
        <v>223.00749398795909</v>
      </c>
      <c r="T40" s="465">
        <f t="shared" si="77"/>
        <v>4555.0927012059301</v>
      </c>
      <c r="U40" s="465">
        <f t="shared" si="78"/>
        <v>18695.007340843058</v>
      </c>
      <c r="V40" s="3"/>
      <c r="W40" s="535">
        <f t="shared" si="79"/>
        <v>2030</v>
      </c>
      <c r="X40" s="948">
        <f t="shared" si="80"/>
        <v>12083.129990350239</v>
      </c>
      <c r="Y40" s="465">
        <f t="shared" si="81"/>
        <v>1446.4298464014844</v>
      </c>
      <c r="Z40" s="465">
        <f t="shared" si="82"/>
        <v>210.8458608184184</v>
      </c>
      <c r="AA40" s="465">
        <f t="shared" si="83"/>
        <v>4631.4327796576872</v>
      </c>
      <c r="AB40" s="986">
        <f t="shared" si="22"/>
        <v>18371.83847722783</v>
      </c>
      <c r="AC40" s="1206" t="str">
        <f>IF(OR('Recycling - Case 1'!AC110="No",'Recycling - Case 1'!T150="No"), "No", "Yes")</f>
        <v>Yes</v>
      </c>
      <c r="AD40" s="948">
        <f t="shared" si="84"/>
        <v>12083.129990350239</v>
      </c>
      <c r="AE40" s="465">
        <f t="shared" si="85"/>
        <v>1446.4298464014844</v>
      </c>
      <c r="AF40" s="465">
        <f t="shared" si="86"/>
        <v>210.8458608184184</v>
      </c>
      <c r="AG40" s="465">
        <f t="shared" si="87"/>
        <v>4631.4327796576872</v>
      </c>
      <c r="AH40" s="986">
        <f t="shared" si="60"/>
        <v>18371.83847722783</v>
      </c>
      <c r="AI40" s="1206" t="str">
        <f>IF(OR('Recycling - Case 1'!AI21="No",'Recycling - Case 1'!Z150="No"), "No", "Yes")</f>
        <v>Yes</v>
      </c>
      <c r="AJ40" s="948">
        <f t="shared" si="88"/>
        <v>11372.848389130362</v>
      </c>
      <c r="AK40" s="465">
        <f t="shared" si="89"/>
        <v>1446.4298464014844</v>
      </c>
      <c r="AL40" s="465">
        <f t="shared" si="90"/>
        <v>129.70881832924738</v>
      </c>
      <c r="AM40" s="465">
        <f t="shared" si="91"/>
        <v>5354.3758819097839</v>
      </c>
      <c r="AN40" s="986">
        <f t="shared" si="92"/>
        <v>18303.362935770878</v>
      </c>
      <c r="AO40" s="1201" t="str">
        <f>IF(OR('Recycling - Case 2'!AC110="No",'Recycling - Case 2'!T150="No"), "No", "Yes")</f>
        <v>No</v>
      </c>
      <c r="AP40" s="948">
        <f t="shared" si="93"/>
        <v>11372.848389130362</v>
      </c>
      <c r="AQ40" s="465">
        <f t="shared" si="94"/>
        <v>1446.4298464014844</v>
      </c>
      <c r="AR40" s="465">
        <f t="shared" si="95"/>
        <v>129.70881832924738</v>
      </c>
      <c r="AS40" s="465">
        <f t="shared" si="96"/>
        <v>5354.3758819097839</v>
      </c>
      <c r="AT40" s="986">
        <f t="shared" si="37"/>
        <v>18303.362935770878</v>
      </c>
      <c r="AU40" s="1206" t="str">
        <f>IF(OR('Recycling - Case 2'!AC110="No",'Recycling - Case 2'!T190="No"), "No", "Yes")</f>
        <v>No</v>
      </c>
      <c r="AV40" s="948">
        <f t="shared" si="63"/>
        <v>11373.369828740646</v>
      </c>
      <c r="AW40" s="465">
        <f t="shared" si="64"/>
        <v>878.44741087610964</v>
      </c>
      <c r="AX40" s="465">
        <f t="shared" si="65"/>
        <v>129.70881832924735</v>
      </c>
      <c r="AY40" s="465">
        <f t="shared" si="66"/>
        <v>5354.3758819097839</v>
      </c>
      <c r="AZ40" s="986">
        <f t="shared" si="67"/>
        <v>17735.901939855787</v>
      </c>
      <c r="BA40" s="1206" t="str">
        <f>IF(OR('Recycling - Case 3'!AC110="No",'Recycling - Case 3'!T150="No"), "No", "Yes")</f>
        <v>No</v>
      </c>
      <c r="BB40" s="948">
        <f t="shared" si="97"/>
        <v>11373.369828740646</v>
      </c>
      <c r="BC40" s="465">
        <f t="shared" si="98"/>
        <v>878.44741087610964</v>
      </c>
      <c r="BD40" s="465">
        <f t="shared" si="99"/>
        <v>129.70881832924735</v>
      </c>
      <c r="BE40" s="465">
        <f t="shared" si="100"/>
        <v>5354.3758819097839</v>
      </c>
      <c r="BF40" s="986">
        <f t="shared" si="47"/>
        <v>17735.901939855787</v>
      </c>
      <c r="BG40" s="1206" t="str">
        <f>IF(OR('Recycling - Case 3'!AC110="No",'Recycling - Case 3'!T190="No"), "No", "Yes")</f>
        <v>No</v>
      </c>
      <c r="BH40" s="535">
        <f t="shared" si="48"/>
        <v>2030</v>
      </c>
      <c r="BI40" s="465">
        <f>'Recycling - Case 1'!BV110</f>
        <v>90.668680964642519</v>
      </c>
      <c r="BJ40" s="100">
        <f>'Recycling - Case 1'!BW110</f>
        <v>0.56112883201305774</v>
      </c>
      <c r="BK40" s="986">
        <f>'Recycling - Case 1'!BX110</f>
        <v>37.435672225562826</v>
      </c>
      <c r="BL40" s="948">
        <f>'Recycling - Case 1'!BY110</f>
        <v>90.668680964642519</v>
      </c>
      <c r="BM40" s="100">
        <f>'Recycling - Case 1'!BZ110</f>
        <v>0.56112883201305774</v>
      </c>
      <c r="BN40" s="986">
        <f>'Recycling - Case 1'!CA110</f>
        <v>37.435672225562826</v>
      </c>
      <c r="BO40" s="465">
        <f>'Recycling - Case 2'!BV110</f>
        <v>84.490467152603884</v>
      </c>
      <c r="BP40" s="100">
        <f>'Recycling - Case 2'!BW110</f>
        <v>0.69986138821027954</v>
      </c>
      <c r="BQ40" s="986">
        <f>'Recycling - Case 2'!BX110</f>
        <v>37.435672225562826</v>
      </c>
      <c r="BR40" s="948">
        <f>'Recycling - Case 2'!BY110</f>
        <v>84.490467152603884</v>
      </c>
      <c r="BS40" s="100">
        <f>'Recycling - Case 2'!BZ110</f>
        <v>0.69986138821027954</v>
      </c>
      <c r="BT40" s="986">
        <f>'Recycling - Case 2'!CA110</f>
        <v>37.435672225562826</v>
      </c>
      <c r="BU40" s="465">
        <f>'Recycling - Case 3'!BV110</f>
        <v>84.490467152603884</v>
      </c>
      <c r="BV40" s="100">
        <f>'Recycling - Case 3'!BW110</f>
        <v>0.69986138821027954</v>
      </c>
      <c r="BW40" s="986">
        <f>'Recycling - Case 3'!BX110</f>
        <v>37.435672225562826</v>
      </c>
      <c r="BX40" s="948">
        <f>'Recycling - Case 3'!BY110</f>
        <v>84.490467152603884</v>
      </c>
      <c r="BY40" s="100">
        <f>'Recycling - Case 3'!BZ110</f>
        <v>0.69986138821027954</v>
      </c>
      <c r="BZ40" s="986">
        <f>'Recycling - Case 3'!CA110</f>
        <v>37.435672225562826</v>
      </c>
      <c r="CA40" s="535">
        <v>2030</v>
      </c>
      <c r="CB40" s="579">
        <f>'Recycling - Case 1'!CB110</f>
        <v>0.21842774346116622</v>
      </c>
      <c r="CC40" s="100">
        <f>'Recycling - Case 1'!CC110</f>
        <v>0.30941627778035619</v>
      </c>
      <c r="CD40" s="100">
        <f>'Recycling - Case 1'!CD110</f>
        <v>0.21842774346116622</v>
      </c>
      <c r="CE40" s="471">
        <f>'Recycling - Case 1'!CE110</f>
        <v>0.30941627778035619</v>
      </c>
      <c r="CF40" s="579">
        <f>'Recycling - Case 2'!CB110</f>
        <v>0.28793996756336249</v>
      </c>
      <c r="CG40" s="100">
        <f>'Recycling - Case 2'!CC110</f>
        <v>0.35202468256217545</v>
      </c>
      <c r="CH40" s="100">
        <f>'Recycling - Case 2'!CD110</f>
        <v>0.28793996756336249</v>
      </c>
      <c r="CI40" s="471">
        <f>'Recycling - Case 2'!CE110</f>
        <v>0.35202468256217545</v>
      </c>
      <c r="CJ40" s="579">
        <f>'Recycling - Case 3'!CB110</f>
        <v>0.28793996756336249</v>
      </c>
      <c r="CK40" s="100">
        <f>'Recycling - Case 3'!CC110</f>
        <v>0.35202468256217545</v>
      </c>
      <c r="CL40" s="100">
        <f>'Recycling - Case 3'!CD110</f>
        <v>0.28793996756336249</v>
      </c>
      <c r="CM40" s="471">
        <f>'Recycling - Case 3'!CE110</f>
        <v>0.35202468256217545</v>
      </c>
    </row>
    <row r="41" spans="1:91">
      <c r="A41">
        <f>'Input data'!A130</f>
        <v>2030</v>
      </c>
      <c r="C41" s="116">
        <f>'4A SWD Case 1'!BG100</f>
        <v>575.38714239763044</v>
      </c>
      <c r="D41" s="3">
        <f>'4B Biological treatment '!T94</f>
        <v>0.80223507842567099</v>
      </c>
      <c r="E41" s="152">
        <f>'4B Biological treatment '!U94</f>
        <v>36.100578529155186</v>
      </c>
      <c r="F41" s="152">
        <f>'4B Biological treatment '!W94</f>
        <v>2.1660347117493113</v>
      </c>
      <c r="G41" s="688">
        <f>'4C2 Open-burning '!R101</f>
        <v>22.152407871838097</v>
      </c>
      <c r="H41" s="688">
        <f>'4C2 Open-burning '!Z101</f>
        <v>7.4536070446529212</v>
      </c>
      <c r="I41" s="688">
        <f>'4C2 Open-burning '!AH101</f>
        <v>0.10376679035119016</v>
      </c>
      <c r="J41" s="93">
        <f>'4D Wastewater treatment and dis'!AV138</f>
        <v>172.41750360030645</v>
      </c>
      <c r="K41" s="3">
        <f>'4D Wastewater treatment and dis'!AW138</f>
        <v>3.2602103356491998</v>
      </c>
      <c r="L41" s="465">
        <f t="shared" si="69"/>
        <v>12083.129990350239</v>
      </c>
      <c r="M41" s="688">
        <f t="shared" si="70"/>
        <v>16.846936646939092</v>
      </c>
      <c r="N41" s="465">
        <f t="shared" si="71"/>
        <v>1429.5829097545452</v>
      </c>
      <c r="O41" s="464">
        <f t="shared" si="72"/>
        <v>210.8458608184184</v>
      </c>
      <c r="P41" s="465">
        <f t="shared" si="73"/>
        <v>4631.4327796576872</v>
      </c>
      <c r="Q41" s="465">
        <f t="shared" si="74"/>
        <v>12083.129990350239</v>
      </c>
      <c r="R41" s="467">
        <f t="shared" si="75"/>
        <v>1446.4298464014844</v>
      </c>
      <c r="S41" s="464">
        <f t="shared" si="76"/>
        <v>210.8458608184184</v>
      </c>
      <c r="T41" s="465">
        <f t="shared" si="77"/>
        <v>4631.4327796576872</v>
      </c>
      <c r="U41" s="465">
        <f t="shared" si="78"/>
        <v>18371.83847722783</v>
      </c>
      <c r="V41" s="3"/>
      <c r="W41" s="535">
        <f t="shared" si="79"/>
        <v>2031</v>
      </c>
      <c r="X41" s="948">
        <f t="shared" si="80"/>
        <v>11694.824876332263</v>
      </c>
      <c r="Y41" s="465">
        <f t="shared" si="81"/>
        <v>1460.2131907590806</v>
      </c>
      <c r="Z41" s="465">
        <f t="shared" si="82"/>
        <v>200.3333995519391</v>
      </c>
      <c r="AA41" s="465">
        <f t="shared" si="83"/>
        <v>4707.4452373772438</v>
      </c>
      <c r="AB41" s="986">
        <f t="shared" si="22"/>
        <v>18062.816704020526</v>
      </c>
      <c r="AC41" s="1206" t="str">
        <f>IF(OR('Recycling - Case 1'!AC111="No",'Recycling - Case 1'!T151="No"), "No", "Yes")</f>
        <v>Yes</v>
      </c>
      <c r="AD41" s="948">
        <f t="shared" si="84"/>
        <v>11694.824876332263</v>
      </c>
      <c r="AE41" s="465">
        <f t="shared" si="85"/>
        <v>1460.2131907590806</v>
      </c>
      <c r="AF41" s="465">
        <f t="shared" si="86"/>
        <v>200.3333995519391</v>
      </c>
      <c r="AG41" s="465">
        <f t="shared" si="87"/>
        <v>4707.4452373772438</v>
      </c>
      <c r="AH41" s="986">
        <f t="shared" si="60"/>
        <v>18062.816704020526</v>
      </c>
      <c r="AI41" s="1206" t="str">
        <f>IF(OR('Recycling - Case 1'!AI22="No",'Recycling - Case 1'!Z151="No"), "No", "Yes")</f>
        <v>Yes</v>
      </c>
      <c r="AJ41" s="948">
        <f t="shared" si="88"/>
        <v>10937.243189485675</v>
      </c>
      <c r="AK41" s="465">
        <f t="shared" si="89"/>
        <v>1460.2131907590806</v>
      </c>
      <c r="AL41" s="465">
        <f t="shared" si="90"/>
        <v>114.3845828762222</v>
      </c>
      <c r="AM41" s="465">
        <f t="shared" si="91"/>
        <v>5400.1070354811691</v>
      </c>
      <c r="AN41" s="986">
        <f t="shared" si="92"/>
        <v>17911.947998602147</v>
      </c>
      <c r="AO41" s="1201" t="str">
        <f>IF(OR('Recycling - Case 2'!AC111="No",'Recycling - Case 2'!T151="No"), "No", "Yes")</f>
        <v>No</v>
      </c>
      <c r="AP41" s="948">
        <f t="shared" si="93"/>
        <v>10937.243189485675</v>
      </c>
      <c r="AQ41" s="465">
        <f t="shared" si="94"/>
        <v>1460.2131907590806</v>
      </c>
      <c r="AR41" s="465">
        <f t="shared" si="95"/>
        <v>114.3845828762222</v>
      </c>
      <c r="AS41" s="465">
        <f t="shared" si="96"/>
        <v>5400.1070354811691</v>
      </c>
      <c r="AT41" s="986">
        <f t="shared" si="37"/>
        <v>17911.947998602147</v>
      </c>
      <c r="AU41" s="1206" t="str">
        <f>IF(OR('Recycling - Case 2'!AC111="No",'Recycling - Case 2'!T191="No"), "No", "Yes")</f>
        <v>No</v>
      </c>
      <c r="AV41" s="948">
        <f t="shared" si="63"/>
        <v>10937.845190819906</v>
      </c>
      <c r="AW41" s="465">
        <f t="shared" si="64"/>
        <v>886.8183271664966</v>
      </c>
      <c r="AX41" s="465">
        <f t="shared" si="65"/>
        <v>114.3845828762222</v>
      </c>
      <c r="AY41" s="465">
        <f t="shared" si="66"/>
        <v>5400.1070354811691</v>
      </c>
      <c r="AZ41" s="986">
        <f t="shared" si="67"/>
        <v>17339.155136343794</v>
      </c>
      <c r="BA41" s="1206" t="str">
        <f>IF(OR('Recycling - Case 3'!AC111="No",'Recycling - Case 3'!T151="No"), "No", "Yes")</f>
        <v>No</v>
      </c>
      <c r="BB41" s="948">
        <f t="shared" si="97"/>
        <v>10937.845190819906</v>
      </c>
      <c r="BC41" s="465">
        <f t="shared" si="98"/>
        <v>886.8183271664966</v>
      </c>
      <c r="BD41" s="465">
        <f t="shared" si="99"/>
        <v>114.3845828762222</v>
      </c>
      <c r="BE41" s="465">
        <f t="shared" si="100"/>
        <v>5400.1070354811691</v>
      </c>
      <c r="BF41" s="986">
        <f t="shared" si="47"/>
        <v>17339.155136343794</v>
      </c>
      <c r="BG41" s="1206" t="str">
        <f>IF(OR('Recycling - Case 3'!AC111="No",'Recycling - Case 3'!T191="No"), "No", "Yes")</f>
        <v>No</v>
      </c>
      <c r="BH41" s="535">
        <f t="shared" si="48"/>
        <v>2031</v>
      </c>
      <c r="BI41" s="465">
        <f>'Recycling - Case 1'!BV111</f>
        <v>89.893093623873497</v>
      </c>
      <c r="BJ41" s="100">
        <f>'Recycling - Case 1'!BW111</f>
        <v>0.57361539979739562</v>
      </c>
      <c r="BK41" s="986">
        <f>'Recycling - Case 1'!BX111</f>
        <v>36.521081260820417</v>
      </c>
      <c r="BL41" s="948">
        <f>'Recycling - Case 1'!BY111</f>
        <v>89.893093623873497</v>
      </c>
      <c r="BM41" s="100">
        <f>'Recycling - Case 1'!BZ111</f>
        <v>0.57361539979739562</v>
      </c>
      <c r="BN41" s="986">
        <f>'Recycling - Case 1'!CA111</f>
        <v>36.521081260820417</v>
      </c>
      <c r="BO41" s="465">
        <f>'Recycling - Case 2'!BV111</f>
        <v>84.080947634929245</v>
      </c>
      <c r="BP41" s="100">
        <f>'Recycling - Case 2'!BW111</f>
        <v>0.70890223426578747</v>
      </c>
      <c r="BQ41" s="986">
        <f>'Recycling - Case 2'!BX111</f>
        <v>36.521081260820417</v>
      </c>
      <c r="BR41" s="948">
        <f>'Recycling - Case 2'!BY111</f>
        <v>84.080947634929245</v>
      </c>
      <c r="BS41" s="100">
        <f>'Recycling - Case 2'!BZ111</f>
        <v>0.70890223426578747</v>
      </c>
      <c r="BT41" s="986">
        <f>'Recycling - Case 2'!CA111</f>
        <v>36.521081260820417</v>
      </c>
      <c r="BU41" s="465">
        <f>'Recycling - Case 3'!BV111</f>
        <v>84.080947634929245</v>
      </c>
      <c r="BV41" s="100">
        <f>'Recycling - Case 3'!BW111</f>
        <v>0.70890223426578747</v>
      </c>
      <c r="BW41" s="986">
        <f>'Recycling - Case 3'!BX111</f>
        <v>36.521081260820417</v>
      </c>
      <c r="BX41" s="948">
        <f>'Recycling - Case 3'!BY111</f>
        <v>84.080947634929245</v>
      </c>
      <c r="BY41" s="100">
        <f>'Recycling - Case 3'!BZ111</f>
        <v>0.70890223426578747</v>
      </c>
      <c r="BZ41" s="986">
        <f>'Recycling - Case 3'!CA111</f>
        <v>36.521081260820417</v>
      </c>
      <c r="CA41" s="535">
        <v>2031</v>
      </c>
      <c r="CB41" s="579">
        <f>'Recycling - Case 1'!CB111</f>
        <v>0.2357046721591165</v>
      </c>
      <c r="CC41" s="100">
        <f>'Recycling - Case 1'!CC111</f>
        <v>0.32232392463783976</v>
      </c>
      <c r="CD41" s="100">
        <f>'Recycling - Case 1'!CD111</f>
        <v>0.2357046721591165</v>
      </c>
      <c r="CE41" s="471">
        <f>'Recycling - Case 1'!CE111</f>
        <v>0.32232392463783976</v>
      </c>
      <c r="CF41" s="579">
        <f>'Recycling - Case 2'!CB111</f>
        <v>0.3082891297850302</v>
      </c>
      <c r="CG41" s="100">
        <f>'Recycling - Case 2'!CC111</f>
        <v>0.3598213823663855</v>
      </c>
      <c r="CH41" s="100">
        <f>'Recycling - Case 2'!CD111</f>
        <v>0.3082891297850302</v>
      </c>
      <c r="CI41" s="471">
        <f>'Recycling - Case 2'!CE111</f>
        <v>0.3598213823663855</v>
      </c>
      <c r="CJ41" s="579">
        <f>'Recycling - Case 3'!CB111</f>
        <v>0.3082891297850302</v>
      </c>
      <c r="CK41" s="100">
        <f>'Recycling - Case 3'!CC111</f>
        <v>0.3598213823663855</v>
      </c>
      <c r="CL41" s="100">
        <f>'Recycling - Case 3'!CD111</f>
        <v>0.3082891297850302</v>
      </c>
      <c r="CM41" s="471">
        <f>'Recycling - Case 3'!CE111</f>
        <v>0.3598213823663855</v>
      </c>
    </row>
    <row r="42" spans="1:91">
      <c r="A42">
        <f>'Input data'!A131</f>
        <v>2031</v>
      </c>
      <c r="C42" s="116">
        <f>'4A SWD Case 1'!BG101</f>
        <v>556.89642268248872</v>
      </c>
      <c r="D42" s="3">
        <f>'4B Biological treatment '!T95</f>
        <v>0.80987975083698327</v>
      </c>
      <c r="E42" s="152">
        <f>'4B Biological treatment '!U95</f>
        <v>36.444588787664244</v>
      </c>
      <c r="F42" s="152">
        <f>'4B Biological treatment '!W95</f>
        <v>2.1866753272598545</v>
      </c>
      <c r="G42" s="688">
        <f>'4C2 Open-burning '!R102</f>
        <v>21.047921737711405</v>
      </c>
      <c r="H42" s="688">
        <f>'4C2 Open-burning '!Z102</f>
        <v>7.0819812747737991</v>
      </c>
      <c r="I42" s="688">
        <f>'4C2 Open-burning '!AH102</f>
        <v>9.8593132399928757E-2</v>
      </c>
      <c r="J42" s="93">
        <f>'4D Wastewater treatment and dis'!AV139</f>
        <v>175.62609759839708</v>
      </c>
      <c r="K42" s="3">
        <f>'4D Wastewater treatment and dis'!AW139</f>
        <v>3.2880554445513064</v>
      </c>
      <c r="L42" s="465">
        <f t="shared" si="69"/>
        <v>11694.824876332263</v>
      </c>
      <c r="M42" s="688">
        <f t="shared" si="70"/>
        <v>17.00747476757665</v>
      </c>
      <c r="N42" s="465">
        <f t="shared" si="71"/>
        <v>1443.2057159915039</v>
      </c>
      <c r="O42" s="464">
        <f t="shared" si="72"/>
        <v>200.3333995519391</v>
      </c>
      <c r="P42" s="465">
        <f t="shared" si="73"/>
        <v>4707.4452373772438</v>
      </c>
      <c r="Q42" s="465">
        <f t="shared" si="74"/>
        <v>11694.824876332263</v>
      </c>
      <c r="R42" s="467">
        <f t="shared" si="75"/>
        <v>1460.2131907590806</v>
      </c>
      <c r="S42" s="464">
        <f t="shared" si="76"/>
        <v>200.3333995519391</v>
      </c>
      <c r="T42" s="465">
        <f t="shared" si="77"/>
        <v>4707.4452373772438</v>
      </c>
      <c r="U42" s="465">
        <f t="shared" si="78"/>
        <v>18062.816704020526</v>
      </c>
      <c r="V42" s="3"/>
      <c r="W42" s="535">
        <f t="shared" si="79"/>
        <v>2032</v>
      </c>
      <c r="X42" s="948">
        <f t="shared" si="80"/>
        <v>11317.170385242993</v>
      </c>
      <c r="Y42" s="465">
        <f t="shared" si="81"/>
        <v>1474.9830650749766</v>
      </c>
      <c r="Z42" s="465">
        <f t="shared" si="82"/>
        <v>189.89420055062649</v>
      </c>
      <c r="AA42" s="465">
        <f t="shared" si="83"/>
        <v>4783.285855091226</v>
      </c>
      <c r="AB42" s="986">
        <f t="shared" si="22"/>
        <v>17765.333505959825</v>
      </c>
      <c r="AC42" s="1206" t="str">
        <f>IF(OR('Recycling - Case 1'!AC112="No",'Recycling - Case 1'!T152="No"), "No", "Yes")</f>
        <v>Yes</v>
      </c>
      <c r="AD42" s="948">
        <f t="shared" si="84"/>
        <v>11317.170385242993</v>
      </c>
      <c r="AE42" s="465">
        <f t="shared" si="85"/>
        <v>1474.9830650749766</v>
      </c>
      <c r="AF42" s="465">
        <f t="shared" si="86"/>
        <v>189.89420055062649</v>
      </c>
      <c r="AG42" s="465">
        <f t="shared" si="87"/>
        <v>4783.285855091226</v>
      </c>
      <c r="AH42" s="986">
        <f t="shared" si="60"/>
        <v>17765.333505959825</v>
      </c>
      <c r="AI42" s="1206" t="str">
        <f>IF(OR('Recycling - Case 1'!AI23="No",'Recycling - Case 1'!Z152="No"), "No", "Yes")</f>
        <v>Yes</v>
      </c>
      <c r="AJ42" s="948">
        <f t="shared" si="88"/>
        <v>10510.943631279419</v>
      </c>
      <c r="AK42" s="465">
        <f t="shared" si="89"/>
        <v>1474.9830650749766</v>
      </c>
      <c r="AL42" s="465">
        <f t="shared" si="90"/>
        <v>99.166714152606048</v>
      </c>
      <c r="AM42" s="465">
        <f t="shared" si="91"/>
        <v>5444.9397104410455</v>
      </c>
      <c r="AN42" s="986">
        <f t="shared" si="92"/>
        <v>17530.03312094805</v>
      </c>
      <c r="AO42" s="1201" t="str">
        <f>IF(OR('Recycling - Case 2'!AC112="No",'Recycling - Case 2'!T152="No"), "No", "Yes")</f>
        <v>No</v>
      </c>
      <c r="AP42" s="948">
        <f t="shared" si="93"/>
        <v>10510.943631279419</v>
      </c>
      <c r="AQ42" s="465">
        <f t="shared" si="94"/>
        <v>1474.9830650749766</v>
      </c>
      <c r="AR42" s="465">
        <f t="shared" si="95"/>
        <v>99.166714152606048</v>
      </c>
      <c r="AS42" s="465">
        <f t="shared" si="96"/>
        <v>5444.9397104410455</v>
      </c>
      <c r="AT42" s="986">
        <f t="shared" si="37"/>
        <v>17530.03312094805</v>
      </c>
      <c r="AU42" s="1206" t="str">
        <f>IF(OR('Recycling - Case 2'!AC112="No",'Recycling - Case 2'!T192="No"), "No", "Yes")</f>
        <v>No</v>
      </c>
      <c r="AV42" s="948">
        <f t="shared" si="63"/>
        <v>10511.622450212275</v>
      </c>
      <c r="AW42" s="465">
        <f t="shared" si="64"/>
        <v>895.78838394736511</v>
      </c>
      <c r="AX42" s="465">
        <f t="shared" si="65"/>
        <v>99.166714152606033</v>
      </c>
      <c r="AY42" s="465">
        <f t="shared" si="66"/>
        <v>5444.9397104410455</v>
      </c>
      <c r="AZ42" s="986">
        <f t="shared" si="67"/>
        <v>16951.517258753294</v>
      </c>
      <c r="BA42" s="1206" t="str">
        <f>IF(OR('Recycling - Case 3'!AC112="No",'Recycling - Case 3'!T152="No"), "No", "Yes")</f>
        <v>No</v>
      </c>
      <c r="BB42" s="948">
        <f t="shared" si="97"/>
        <v>10511.622450212275</v>
      </c>
      <c r="BC42" s="465">
        <f t="shared" si="98"/>
        <v>895.78838394736511</v>
      </c>
      <c r="BD42" s="465">
        <f t="shared" si="99"/>
        <v>99.166714152606033</v>
      </c>
      <c r="BE42" s="465">
        <f t="shared" si="100"/>
        <v>5444.9397104410455</v>
      </c>
      <c r="BF42" s="986">
        <f t="shared" si="47"/>
        <v>16951.517258753294</v>
      </c>
      <c r="BG42" s="1206" t="str">
        <f>IF(OR('Recycling - Case 3'!AC112="No",'Recycling - Case 3'!T192="No"), "No", "Yes")</f>
        <v>No</v>
      </c>
      <c r="BH42" s="535">
        <f t="shared" si="48"/>
        <v>2032</v>
      </c>
      <c r="BI42" s="465">
        <f>'Recycling - Case 1'!BV112</f>
        <v>89.21535008494314</v>
      </c>
      <c r="BJ42" s="100">
        <f>'Recycling - Case 1'!BW112</f>
        <v>0.58630208605175183</v>
      </c>
      <c r="BK42" s="986">
        <f>'Recycling - Case 1'!BX112</f>
        <v>35.566110296462604</v>
      </c>
      <c r="BL42" s="948">
        <f>'Recycling - Case 1'!BY112</f>
        <v>89.21535008494314</v>
      </c>
      <c r="BM42" s="100">
        <f>'Recycling - Case 1'!BZ112</f>
        <v>0.58630208605175183</v>
      </c>
      <c r="BN42" s="986">
        <f>'Recycling - Case 1'!CA112</f>
        <v>35.566110296462604</v>
      </c>
      <c r="BO42" s="465">
        <f>'Recycling - Case 2'!BV112</f>
        <v>83.695003196049782</v>
      </c>
      <c r="BP42" s="100">
        <f>'Recycling - Case 2'!BW112</f>
        <v>0.71840048301256165</v>
      </c>
      <c r="BQ42" s="986">
        <f>'Recycling - Case 2'!BX112</f>
        <v>35.566110296462604</v>
      </c>
      <c r="BR42" s="948">
        <f>'Recycling - Case 2'!BY112</f>
        <v>83.695003196049782</v>
      </c>
      <c r="BS42" s="100">
        <f>'Recycling - Case 2'!BZ112</f>
        <v>0.71840048301256165</v>
      </c>
      <c r="BT42" s="986">
        <f>'Recycling - Case 2'!CA112</f>
        <v>35.566110296462604</v>
      </c>
      <c r="BU42" s="465">
        <f>'Recycling - Case 3'!BV112</f>
        <v>83.695003196049782</v>
      </c>
      <c r="BV42" s="100">
        <f>'Recycling - Case 3'!BW112</f>
        <v>0.71840048301256165</v>
      </c>
      <c r="BW42" s="986">
        <f>'Recycling - Case 3'!BX112</f>
        <v>35.566110296462604</v>
      </c>
      <c r="BX42" s="948">
        <f>'Recycling - Case 3'!BY112</f>
        <v>83.695003196049782</v>
      </c>
      <c r="BY42" s="100">
        <f>'Recycling - Case 3'!BZ112</f>
        <v>0.71840048301256165</v>
      </c>
      <c r="BZ42" s="986">
        <f>'Recycling - Case 3'!CA112</f>
        <v>35.566110296462604</v>
      </c>
      <c r="CA42" s="535">
        <v>2032</v>
      </c>
      <c r="CB42" s="579">
        <f>'Recycling - Case 1'!CB112</f>
        <v>0.25258954911254861</v>
      </c>
      <c r="CC42" s="100">
        <f>'Recycling - Case 1'!CC112</f>
        <v>0.33469000094715762</v>
      </c>
      <c r="CD42" s="100">
        <f>'Recycling - Case 1'!CD112</f>
        <v>0.25258954911254861</v>
      </c>
      <c r="CE42" s="471">
        <f>'Recycling - Case 1'!CE112</f>
        <v>0.33469000094715762</v>
      </c>
      <c r="CF42" s="579">
        <f>'Recycling - Case 2'!CB112</f>
        <v>0.32820540314535973</v>
      </c>
      <c r="CG42" s="100">
        <f>'Recycling - Case 2'!CC112</f>
        <v>0.36788413734927139</v>
      </c>
      <c r="CH42" s="100">
        <f>'Recycling - Case 2'!CD112</f>
        <v>0.32820540314535973</v>
      </c>
      <c r="CI42" s="471">
        <f>'Recycling - Case 2'!CE112</f>
        <v>0.36788413734927139</v>
      </c>
      <c r="CJ42" s="579">
        <f>'Recycling - Case 3'!CB112</f>
        <v>0.32820540314535973</v>
      </c>
      <c r="CK42" s="100">
        <f>'Recycling - Case 3'!CC112</f>
        <v>0.36788413734927139</v>
      </c>
      <c r="CL42" s="100">
        <f>'Recycling - Case 3'!CD112</f>
        <v>0.32820540314535973</v>
      </c>
      <c r="CM42" s="471">
        <f>'Recycling - Case 3'!CE112</f>
        <v>0.36788413734927139</v>
      </c>
    </row>
    <row r="43" spans="1:91">
      <c r="A43">
        <f>'Input data'!A132</f>
        <v>2032</v>
      </c>
      <c r="C43" s="116">
        <f>'4A SWD Case 1'!BG102</f>
        <v>538.91287548776154</v>
      </c>
      <c r="D43" s="3">
        <f>'4B Biological treatment '!T96</f>
        <v>0.81807158351357567</v>
      </c>
      <c r="E43" s="152">
        <f>'4B Biological treatment '!U96</f>
        <v>36.8132212581109</v>
      </c>
      <c r="F43" s="152">
        <f>'4B Biological treatment '!W96</f>
        <v>2.2087932754866539</v>
      </c>
      <c r="G43" s="688">
        <f>'4C2 Open-burning '!R103</f>
        <v>19.951132864385983</v>
      </c>
      <c r="H43" s="688">
        <f>'4C2 Open-burning '!Z103</f>
        <v>6.7129453974997952</v>
      </c>
      <c r="I43" s="688">
        <f>'4C2 Open-burning '!AH103</f>
        <v>9.3455530124983199E-2</v>
      </c>
      <c r="J43" s="93">
        <f>'4D Wastewater treatment and dis'!AV140</f>
        <v>178.8345845642084</v>
      </c>
      <c r="K43" s="3">
        <f>'4D Wastewater treatment and dis'!AW140</f>
        <v>3.3153534814285477</v>
      </c>
      <c r="L43" s="465">
        <f t="shared" si="69"/>
        <v>11317.170385242993</v>
      </c>
      <c r="M43" s="688">
        <f t="shared" si="70"/>
        <v>17.179503253785089</v>
      </c>
      <c r="N43" s="465">
        <f t="shared" si="71"/>
        <v>1457.8035618211916</v>
      </c>
      <c r="O43" s="464">
        <f t="shared" si="72"/>
        <v>189.89420055062649</v>
      </c>
      <c r="P43" s="465">
        <f t="shared" si="73"/>
        <v>4783.285855091226</v>
      </c>
      <c r="Q43" s="465">
        <f t="shared" si="74"/>
        <v>11317.170385242993</v>
      </c>
      <c r="R43" s="467">
        <f t="shared" si="75"/>
        <v>1474.9830650749766</v>
      </c>
      <c r="S43" s="464">
        <f t="shared" si="76"/>
        <v>189.89420055062649</v>
      </c>
      <c r="T43" s="465">
        <f t="shared" si="77"/>
        <v>4783.285855091226</v>
      </c>
      <c r="U43" s="465">
        <f t="shared" si="78"/>
        <v>17765.333505959825</v>
      </c>
      <c r="V43" s="3"/>
      <c r="W43" s="535">
        <f t="shared" si="79"/>
        <v>2033</v>
      </c>
      <c r="X43" s="948">
        <f t="shared" si="80"/>
        <v>10949.795675357453</v>
      </c>
      <c r="Y43" s="465">
        <f t="shared" si="81"/>
        <v>1490.4669014898873</v>
      </c>
      <c r="Z43" s="465">
        <f t="shared" si="82"/>
        <v>179.52352790762833</v>
      </c>
      <c r="AA43" s="465">
        <f t="shared" si="83"/>
        <v>4858.9889960032369</v>
      </c>
      <c r="AB43" s="986">
        <f t="shared" si="22"/>
        <v>17478.775100758205</v>
      </c>
      <c r="AC43" s="1206" t="str">
        <f>IF(OR('Recycling - Case 1'!AC113="No",'Recycling - Case 1'!T153="No"), "No", "Yes")</f>
        <v>Yes</v>
      </c>
      <c r="AD43" s="948">
        <f t="shared" si="84"/>
        <v>10949.795675357453</v>
      </c>
      <c r="AE43" s="465">
        <f t="shared" si="85"/>
        <v>1490.4669014898873</v>
      </c>
      <c r="AF43" s="465">
        <f t="shared" si="86"/>
        <v>179.52352790762833</v>
      </c>
      <c r="AG43" s="465">
        <f t="shared" si="87"/>
        <v>4858.9889960032369</v>
      </c>
      <c r="AH43" s="986">
        <f t="shared" si="60"/>
        <v>17478.775100758205</v>
      </c>
      <c r="AI43" s="1206" t="str">
        <f>IF(OR('Recycling - Case 1'!AI24="No",'Recycling - Case 1'!Z153="No"), "No", "Yes")</f>
        <v>Yes</v>
      </c>
      <c r="AJ43" s="948">
        <f t="shared" si="88"/>
        <v>10093.437382125705</v>
      </c>
      <c r="AK43" s="465">
        <f t="shared" si="89"/>
        <v>1490.4669014898873</v>
      </c>
      <c r="AL43" s="465">
        <f t="shared" si="90"/>
        <v>98.880578924267496</v>
      </c>
      <c r="AM43" s="465">
        <f t="shared" si="91"/>
        <v>5488.9332809059488</v>
      </c>
      <c r="AN43" s="986">
        <f t="shared" si="92"/>
        <v>17171.718143445811</v>
      </c>
      <c r="AO43" s="1201" t="str">
        <f>IF(OR('Recycling - Case 2'!AC113="No",'Recycling - Case 2'!T153="No"), "No", "Yes")</f>
        <v>No</v>
      </c>
      <c r="AP43" s="948">
        <f t="shared" si="93"/>
        <v>10093.437382125705</v>
      </c>
      <c r="AQ43" s="465">
        <f t="shared" si="94"/>
        <v>1490.4669014898873</v>
      </c>
      <c r="AR43" s="465">
        <f t="shared" si="95"/>
        <v>98.880578924267496</v>
      </c>
      <c r="AS43" s="465">
        <f t="shared" si="96"/>
        <v>5488.9332809059488</v>
      </c>
      <c r="AT43" s="986">
        <f t="shared" si="37"/>
        <v>17171.718143445811</v>
      </c>
      <c r="AU43" s="1206" t="str">
        <f>IF(OR('Recycling - Case 2'!AC113="No",'Recycling - Case 2'!T193="No"), "No", "Yes")</f>
        <v>No</v>
      </c>
      <c r="AV43" s="948">
        <f t="shared" si="63"/>
        <v>10094.18947395873</v>
      </c>
      <c r="AW43" s="465">
        <f t="shared" si="64"/>
        <v>905.1920449980181</v>
      </c>
      <c r="AX43" s="465">
        <f t="shared" si="65"/>
        <v>98.88057892426751</v>
      </c>
      <c r="AY43" s="465">
        <f t="shared" si="66"/>
        <v>5488.9332809059488</v>
      </c>
      <c r="AZ43" s="986">
        <f t="shared" si="67"/>
        <v>16587.195378786964</v>
      </c>
      <c r="BA43" s="1206" t="str">
        <f>IF(OR('Recycling - Case 3'!AC113="No",'Recycling - Case 3'!T153="No"), "No", "Yes")</f>
        <v>No</v>
      </c>
      <c r="BB43" s="948">
        <f t="shared" si="97"/>
        <v>10094.18947395873</v>
      </c>
      <c r="BC43" s="465">
        <f t="shared" si="98"/>
        <v>905.1920449980181</v>
      </c>
      <c r="BD43" s="465">
        <f t="shared" si="99"/>
        <v>98.88057892426751</v>
      </c>
      <c r="BE43" s="465">
        <f t="shared" si="100"/>
        <v>5488.9332809059488</v>
      </c>
      <c r="BF43" s="986">
        <f t="shared" si="47"/>
        <v>16587.195378786964</v>
      </c>
      <c r="BG43" s="1206" t="str">
        <f>IF(OR('Recycling - Case 3'!AC113="No",'Recycling - Case 3'!T193="No"), "No", "Yes")</f>
        <v>No</v>
      </c>
      <c r="BH43" s="535">
        <f t="shared" si="48"/>
        <v>2033</v>
      </c>
      <c r="BI43" s="465">
        <f>'Recycling - Case 1'!BV113</f>
        <v>88.616375381292656</v>
      </c>
      <c r="BJ43" s="100">
        <f>'Recycling - Case 1'!BW113</f>
        <v>0.59908179501617564</v>
      </c>
      <c r="BK43" s="986">
        <f>'Recycling - Case 1'!BX113</f>
        <v>34.571652827944376</v>
      </c>
      <c r="BL43" s="948">
        <f>'Recycling - Case 1'!BY113</f>
        <v>88.616375381292656</v>
      </c>
      <c r="BM43" s="100">
        <f>'Recycling - Case 1'!BZ113</f>
        <v>0.59908179501617564</v>
      </c>
      <c r="BN43" s="986">
        <f>'Recycling - Case 1'!CA113</f>
        <v>34.571652827944376</v>
      </c>
      <c r="BO43" s="465">
        <f>'Recycling - Case 2'!BV113</f>
        <v>83.784508636929587</v>
      </c>
      <c r="BP43" s="100">
        <f>'Recycling - Case 2'!BW113</f>
        <v>0.72582284760176385</v>
      </c>
      <c r="BQ43" s="986">
        <f>'Recycling - Case 2'!BX113</f>
        <v>34.571652827944376</v>
      </c>
      <c r="BR43" s="948">
        <f>'Recycling - Case 2'!BY113</f>
        <v>83.784508636929587</v>
      </c>
      <c r="BS43" s="100">
        <f>'Recycling - Case 2'!BZ113</f>
        <v>0.72582284760176385</v>
      </c>
      <c r="BT43" s="986">
        <f>'Recycling - Case 2'!CA113</f>
        <v>34.571652827944376</v>
      </c>
      <c r="BU43" s="465">
        <f>'Recycling - Case 3'!BV113</f>
        <v>83.784508636929587</v>
      </c>
      <c r="BV43" s="100">
        <f>'Recycling - Case 3'!BW113</f>
        <v>0.72582284760176385</v>
      </c>
      <c r="BW43" s="986">
        <f>'Recycling - Case 3'!BX113</f>
        <v>34.571652827944376</v>
      </c>
      <c r="BX43" s="948">
        <f>'Recycling - Case 3'!BY113</f>
        <v>83.784508636929587</v>
      </c>
      <c r="BY43" s="100">
        <f>'Recycling - Case 3'!BZ113</f>
        <v>0.72582284760176385</v>
      </c>
      <c r="BZ43" s="986">
        <f>'Recycling - Case 3'!CA113</f>
        <v>34.571652827944376</v>
      </c>
      <c r="CA43" s="535">
        <v>2033</v>
      </c>
      <c r="CB43" s="579">
        <f>'Recycling - Case 1'!CB113</f>
        <v>0.26910674032764437</v>
      </c>
      <c r="CC43" s="100">
        <f>'Recycling - Case 1'!CC113</f>
        <v>0.3464221843255394</v>
      </c>
      <c r="CD43" s="100">
        <f>'Recycling - Case 1'!CD113</f>
        <v>0.26910674032764437</v>
      </c>
      <c r="CE43" s="471">
        <f>'Recycling - Case 1'!CE113</f>
        <v>0.3464221843255394</v>
      </c>
      <c r="CF43" s="579">
        <f>'Recycling - Case 2'!CB113</f>
        <v>0.3310458524972687</v>
      </c>
      <c r="CG43" s="100">
        <f>'Recycling - Case 2'!CC113</f>
        <v>0.37609455150304982</v>
      </c>
      <c r="CH43" s="100">
        <f>'Recycling - Case 2'!CD113</f>
        <v>0.3310458524972687</v>
      </c>
      <c r="CI43" s="471">
        <f>'Recycling - Case 2'!CE113</f>
        <v>0.37609455150304982</v>
      </c>
      <c r="CJ43" s="579">
        <f>'Recycling - Case 3'!CB113</f>
        <v>0.3310458524972687</v>
      </c>
      <c r="CK43" s="100">
        <f>'Recycling - Case 3'!CC113</f>
        <v>0.37609455150304982</v>
      </c>
      <c r="CL43" s="100">
        <f>'Recycling - Case 3'!CD113</f>
        <v>0.3310458524972687</v>
      </c>
      <c r="CM43" s="471">
        <f>'Recycling - Case 3'!CE113</f>
        <v>0.37609455150304982</v>
      </c>
    </row>
    <row r="44" spans="1:91">
      <c r="A44">
        <f>'Input data'!A133</f>
        <v>2033</v>
      </c>
      <c r="C44" s="116">
        <f>'4A SWD Case 1'!BG103</f>
        <v>521.41884168368824</v>
      </c>
      <c r="D44" s="3">
        <f>'4B Biological treatment '!T97</f>
        <v>0.82665940182467401</v>
      </c>
      <c r="E44" s="152">
        <f>'4B Biological treatment '!U97</f>
        <v>37.19967308211033</v>
      </c>
      <c r="F44" s="152">
        <f>'4B Biological treatment '!W97</f>
        <v>2.23198038492662</v>
      </c>
      <c r="G44" s="688">
        <f>'4C2 Open-burning '!R104</f>
        <v>18.861543676335206</v>
      </c>
      <c r="H44" s="688">
        <f>'4C2 Open-burning '!Z104</f>
        <v>6.3463319938996623</v>
      </c>
      <c r="I44" s="688">
        <f>'4C2 Open-burning '!AH104</f>
        <v>8.835165277225876E-2</v>
      </c>
      <c r="J44" s="93">
        <f>'4D Wastewater treatment and dis'!AV141</f>
        <v>182.04406716642643</v>
      </c>
      <c r="K44" s="3">
        <f>'4D Wastewater treatment and dis'!AW141</f>
        <v>3.3421405984138115</v>
      </c>
      <c r="L44" s="465">
        <f t="shared" si="69"/>
        <v>10949.795675357453</v>
      </c>
      <c r="M44" s="688">
        <f t="shared" si="70"/>
        <v>17.359847438318155</v>
      </c>
      <c r="N44" s="465">
        <f t="shared" si="71"/>
        <v>1473.1070540515691</v>
      </c>
      <c r="O44" s="464">
        <f t="shared" si="72"/>
        <v>179.52352790762833</v>
      </c>
      <c r="P44" s="465">
        <f t="shared" si="73"/>
        <v>4858.9889960032369</v>
      </c>
      <c r="Q44" s="465">
        <f t="shared" si="74"/>
        <v>10949.795675357453</v>
      </c>
      <c r="R44" s="467">
        <f t="shared" si="75"/>
        <v>1490.4669014898873</v>
      </c>
      <c r="S44" s="464">
        <f t="shared" si="76"/>
        <v>179.52352790762833</v>
      </c>
      <c r="T44" s="465">
        <f t="shared" si="77"/>
        <v>4858.9889960032369</v>
      </c>
      <c r="U44" s="465">
        <f t="shared" si="78"/>
        <v>17478.775100758205</v>
      </c>
      <c r="V44" s="3"/>
      <c r="W44" s="535">
        <f t="shared" si="79"/>
        <v>2034</v>
      </c>
      <c r="X44" s="948">
        <f t="shared" si="80"/>
        <v>10592.348519839055</v>
      </c>
      <c r="Y44" s="465">
        <f t="shared" si="81"/>
        <v>1506.7350097768713</v>
      </c>
      <c r="Z44" s="465">
        <f t="shared" si="82"/>
        <v>169.21849857489809</v>
      </c>
      <c r="AA44" s="465">
        <f t="shared" si="83"/>
        <v>4934.4524262766408</v>
      </c>
      <c r="AB44" s="986">
        <f t="shared" si="22"/>
        <v>17202.754454467467</v>
      </c>
      <c r="AC44" s="1206" t="str">
        <f>IF(OR('Recycling - Case 1'!AC114="No",'Recycling - Case 1'!T154="No"), "No", "Yes")</f>
        <v>Yes</v>
      </c>
      <c r="AD44" s="948">
        <f t="shared" si="84"/>
        <v>10592.348519839055</v>
      </c>
      <c r="AE44" s="465">
        <f t="shared" si="85"/>
        <v>1506.7350097768713</v>
      </c>
      <c r="AF44" s="465">
        <f t="shared" si="86"/>
        <v>169.21849857489809</v>
      </c>
      <c r="AG44" s="465">
        <f t="shared" si="87"/>
        <v>4934.4524262766408</v>
      </c>
      <c r="AH44" s="986">
        <f t="shared" si="60"/>
        <v>17202.754454467467</v>
      </c>
      <c r="AI44" s="1206" t="str">
        <f>IF(OR('Recycling - Case 1'!AI25="No",'Recycling - Case 1'!Z154="No"), "No", "Yes")</f>
        <v>Yes</v>
      </c>
      <c r="AJ44" s="948">
        <f t="shared" si="88"/>
        <v>9696.5254762870791</v>
      </c>
      <c r="AK44" s="465">
        <f t="shared" si="89"/>
        <v>1506.7350097768713</v>
      </c>
      <c r="AL44" s="465">
        <f t="shared" si="90"/>
        <v>98.606487040671396</v>
      </c>
      <c r="AM44" s="465">
        <f t="shared" si="91"/>
        <v>5531.992185187617</v>
      </c>
      <c r="AN44" s="986">
        <f t="shared" si="92"/>
        <v>16833.859158292238</v>
      </c>
      <c r="AO44" s="1201" t="str">
        <f>IF(OR('Recycling - Case 2'!AC114="No",'Recycling - Case 2'!T154="No"), "No", "Yes")</f>
        <v>No</v>
      </c>
      <c r="AP44" s="948">
        <f t="shared" si="93"/>
        <v>9696.5254762870791</v>
      </c>
      <c r="AQ44" s="465">
        <f t="shared" si="94"/>
        <v>1506.7350097768713</v>
      </c>
      <c r="AR44" s="465">
        <f t="shared" si="95"/>
        <v>98.606487040671396</v>
      </c>
      <c r="AS44" s="465">
        <f t="shared" si="96"/>
        <v>5531.992185187617</v>
      </c>
      <c r="AT44" s="986">
        <f t="shared" si="37"/>
        <v>16833.859158292238</v>
      </c>
      <c r="AU44" s="1206" t="str">
        <f>IF(OR('Recycling - Case 2'!AC114="No",'Recycling - Case 2'!T194="No"), "No", "Yes")</f>
        <v>No</v>
      </c>
      <c r="AV44" s="948">
        <f t="shared" si="63"/>
        <v>9697.3474853650387</v>
      </c>
      <c r="AW44" s="465">
        <f t="shared" si="64"/>
        <v>915.07201092938089</v>
      </c>
      <c r="AX44" s="465">
        <f t="shared" si="65"/>
        <v>98.606487040671382</v>
      </c>
      <c r="AY44" s="465">
        <f t="shared" si="66"/>
        <v>5531.992185187617</v>
      </c>
      <c r="AZ44" s="986">
        <f t="shared" si="67"/>
        <v>16243.018168522709</v>
      </c>
      <c r="BA44" s="1206" t="str">
        <f>IF(OR('Recycling - Case 3'!AC114="No",'Recycling - Case 3'!T154="No"), "No", "Yes")</f>
        <v>No</v>
      </c>
      <c r="BB44" s="948">
        <f t="shared" si="97"/>
        <v>9697.3474853650387</v>
      </c>
      <c r="BC44" s="465">
        <f t="shared" si="98"/>
        <v>915.07201092938089</v>
      </c>
      <c r="BD44" s="465">
        <f t="shared" si="99"/>
        <v>98.606487040671382</v>
      </c>
      <c r="BE44" s="465">
        <f t="shared" si="100"/>
        <v>5531.992185187617</v>
      </c>
      <c r="BF44" s="986">
        <f t="shared" si="47"/>
        <v>16243.018168522709</v>
      </c>
      <c r="BG44" s="1206" t="str">
        <f>IF(OR('Recycling - Case 3'!AC114="No",'Recycling - Case 3'!T194="No"), "No", "Yes")</f>
        <v>No</v>
      </c>
      <c r="BH44" s="535">
        <f t="shared" si="48"/>
        <v>2034</v>
      </c>
      <c r="BI44" s="465">
        <f>'Recycling - Case 1'!BV114</f>
        <v>88.107102807631861</v>
      </c>
      <c r="BJ44" s="100">
        <f>'Recycling - Case 1'!BW114</f>
        <v>0.61198642350972399</v>
      </c>
      <c r="BK44" s="986">
        <f>'Recycling - Case 1'!BX114</f>
        <v>33.577293218877912</v>
      </c>
      <c r="BL44" s="948">
        <f>'Recycling - Case 1'!BY114</f>
        <v>88.107102807631861</v>
      </c>
      <c r="BM44" s="100">
        <f>'Recycling - Case 1'!BZ114</f>
        <v>0.61198642350972399</v>
      </c>
      <c r="BN44" s="986">
        <f>'Recycling - Case 1'!CA114</f>
        <v>33.577293218877912</v>
      </c>
      <c r="BO44" s="465">
        <f>'Recycling - Case 2'!BV114</f>
        <v>83.92392626228488</v>
      </c>
      <c r="BP44" s="100">
        <f>'Recycling - Case 2'!BW114</f>
        <v>0.73338732797378381</v>
      </c>
      <c r="BQ44" s="986">
        <f>'Recycling - Case 2'!BX114</f>
        <v>33.577293218877912</v>
      </c>
      <c r="BR44" s="948">
        <f>'Recycling - Case 2'!BY114</f>
        <v>83.92392626228488</v>
      </c>
      <c r="BS44" s="100">
        <f>'Recycling - Case 2'!BZ114</f>
        <v>0.73338732797378381</v>
      </c>
      <c r="BT44" s="986">
        <f>'Recycling - Case 2'!CA114</f>
        <v>33.577293218877912</v>
      </c>
      <c r="BU44" s="465">
        <f>'Recycling - Case 3'!BV114</f>
        <v>83.92392626228488</v>
      </c>
      <c r="BV44" s="100">
        <f>'Recycling - Case 3'!BW114</f>
        <v>0.73338732797378381</v>
      </c>
      <c r="BW44" s="986">
        <f>'Recycling - Case 3'!BX114</f>
        <v>33.577293218877912</v>
      </c>
      <c r="BX44" s="948">
        <f>'Recycling - Case 3'!BY114</f>
        <v>83.92392626228488</v>
      </c>
      <c r="BY44" s="100">
        <f>'Recycling - Case 3'!BZ114</f>
        <v>0.73338732797378381</v>
      </c>
      <c r="BZ44" s="986">
        <f>'Recycling - Case 3'!CA114</f>
        <v>33.577293218877912</v>
      </c>
      <c r="CA44" s="535">
        <v>2034</v>
      </c>
      <c r="CB44" s="579">
        <f>'Recycling - Case 1'!CB114</f>
        <v>0.28526584448445425</v>
      </c>
      <c r="CC44" s="100">
        <f>'Recycling - Case 1'!CC114</f>
        <v>0.35772333139675438</v>
      </c>
      <c r="CD44" s="100">
        <f>'Recycling - Case 1'!CD114</f>
        <v>0.28526584448445425</v>
      </c>
      <c r="CE44" s="471">
        <f>'Recycling - Case 1'!CE114</f>
        <v>0.35772333139675438</v>
      </c>
      <c r="CF44" s="579">
        <f>'Recycling - Case 2'!CB114</f>
        <v>0.33378029935901676</v>
      </c>
      <c r="CG44" s="100">
        <f>'Recycling - Case 2'!CC114</f>
        <v>0.38430577685158385</v>
      </c>
      <c r="CH44" s="100">
        <f>'Recycling - Case 2'!CD114</f>
        <v>0.33378029935901676</v>
      </c>
      <c r="CI44" s="471">
        <f>'Recycling - Case 2'!CE114</f>
        <v>0.38430577685158385</v>
      </c>
      <c r="CJ44" s="579">
        <f>'Recycling - Case 3'!CB114</f>
        <v>0.33378029935901676</v>
      </c>
      <c r="CK44" s="100">
        <f>'Recycling - Case 3'!CC114</f>
        <v>0.38430577685158385</v>
      </c>
      <c r="CL44" s="100">
        <f>'Recycling - Case 3'!CD114</f>
        <v>0.33378029935901676</v>
      </c>
      <c r="CM44" s="471">
        <f>'Recycling - Case 3'!CE114</f>
        <v>0.38430577685158385</v>
      </c>
    </row>
    <row r="45" spans="1:91">
      <c r="A45">
        <f>'Input data'!A134</f>
        <v>2034</v>
      </c>
      <c r="C45" s="116">
        <f>'4A SWD Case 1'!BG104</f>
        <v>504.39754856376453</v>
      </c>
      <c r="D45" s="3">
        <f>'4B Biological treatment '!T98</f>
        <v>0.83568220176199182</v>
      </c>
      <c r="E45" s="152">
        <f>'4B Biological treatment '!U98</f>
        <v>37.605699079289629</v>
      </c>
      <c r="F45" s="152">
        <f>'4B Biological treatment '!W98</f>
        <v>2.2563419447573776</v>
      </c>
      <c r="G45" s="688">
        <f>'4C2 Open-burning '!R105</f>
        <v>17.778851267654282</v>
      </c>
      <c r="H45" s="688">
        <f>'4C2 Open-burning '!Z105</f>
        <v>5.9820391454100159</v>
      </c>
      <c r="I45" s="688">
        <f>'4C2 Open-burning '!AH105</f>
        <v>8.328008146333378E-2</v>
      </c>
      <c r="J45" s="93">
        <f>'4D Wastewater treatment and dis'!AV142</f>
        <v>185.25053606741102</v>
      </c>
      <c r="K45" s="3">
        <f>'4D Wastewater treatment and dis'!AW142</f>
        <v>3.3683586092290607</v>
      </c>
      <c r="L45" s="465">
        <f t="shared" si="69"/>
        <v>10592.348519839055</v>
      </c>
      <c r="M45" s="688">
        <f t="shared" si="70"/>
        <v>17.549326237001829</v>
      </c>
      <c r="N45" s="465">
        <f t="shared" si="71"/>
        <v>1489.1856835398694</v>
      </c>
      <c r="O45" s="464">
        <f t="shared" si="72"/>
        <v>169.21849857489809</v>
      </c>
      <c r="P45" s="465">
        <f t="shared" si="73"/>
        <v>4934.4524262766408</v>
      </c>
      <c r="Q45" s="465">
        <f t="shared" si="74"/>
        <v>10592.348519839055</v>
      </c>
      <c r="R45" s="467">
        <f t="shared" si="75"/>
        <v>1506.7350097768713</v>
      </c>
      <c r="S45" s="464">
        <f t="shared" si="76"/>
        <v>169.21849857489809</v>
      </c>
      <c r="T45" s="465">
        <f t="shared" si="77"/>
        <v>4934.4524262766408</v>
      </c>
      <c r="U45" s="465">
        <f t="shared" si="78"/>
        <v>17202.754454467467</v>
      </c>
      <c r="V45" s="3"/>
      <c r="W45" s="535">
        <f t="shared" si="79"/>
        <v>2035</v>
      </c>
      <c r="X45" s="948">
        <f t="shared" si="80"/>
        <v>10244.339654116593</v>
      </c>
      <c r="Y45" s="465">
        <f t="shared" si="81"/>
        <v>1523.6942796780684</v>
      </c>
      <c r="Z45" s="465">
        <f t="shared" si="82"/>
        <v>158.97448925983906</v>
      </c>
      <c r="AA45" s="465">
        <f t="shared" si="83"/>
        <v>5009.7521061794851</v>
      </c>
      <c r="AB45" s="986">
        <f t="shared" si="22"/>
        <v>16936.760529233987</v>
      </c>
      <c r="AC45" s="1206" t="str">
        <f>IF(OR('Recycling - Case 1'!AC115="No",'Recycling - Case 1'!T155="No"), "No", "Yes")</f>
        <v>Yes</v>
      </c>
      <c r="AD45" s="948">
        <f t="shared" si="84"/>
        <v>10244.339654116593</v>
      </c>
      <c r="AE45" s="465">
        <f t="shared" si="85"/>
        <v>1523.6942796780684</v>
      </c>
      <c r="AF45" s="465">
        <f t="shared" si="86"/>
        <v>158.97448925983906</v>
      </c>
      <c r="AG45" s="465">
        <f t="shared" si="87"/>
        <v>5009.7521061794851</v>
      </c>
      <c r="AH45" s="986">
        <f t="shared" si="60"/>
        <v>16936.760529233987</v>
      </c>
      <c r="AI45" s="1206" t="str">
        <f>IF(OR('Recycling - Case 1'!AI26="No",'Recycling - Case 1'!Z155="No"), "No", "Yes")</f>
        <v>Yes</v>
      </c>
      <c r="AJ45" s="948">
        <f t="shared" si="88"/>
        <v>9319.1958366720937</v>
      </c>
      <c r="AK45" s="465">
        <f t="shared" si="89"/>
        <v>1523.6942796780684</v>
      </c>
      <c r="AL45" s="465">
        <f t="shared" si="90"/>
        <v>98.343224201307947</v>
      </c>
      <c r="AM45" s="465">
        <f t="shared" si="91"/>
        <v>5574.2220048740337</v>
      </c>
      <c r="AN45" s="986">
        <f t="shared" si="92"/>
        <v>16515.455345425504</v>
      </c>
      <c r="AO45" s="1201" t="str">
        <f>IF(OR('Recycling - Case 2'!AC115="No",'Recycling - Case 2'!T155="No"), "No", "Yes")</f>
        <v>No</v>
      </c>
      <c r="AP45" s="948">
        <f t="shared" si="93"/>
        <v>9319.1958366720937</v>
      </c>
      <c r="AQ45" s="465">
        <f t="shared" si="94"/>
        <v>1523.6942796780684</v>
      </c>
      <c r="AR45" s="465">
        <f t="shared" si="95"/>
        <v>98.343224201307947</v>
      </c>
      <c r="AS45" s="465">
        <f t="shared" si="96"/>
        <v>5574.2220048740337</v>
      </c>
      <c r="AT45" s="986">
        <f t="shared" si="37"/>
        <v>16515.455345425504</v>
      </c>
      <c r="AU45" s="1206" t="str">
        <f>IF(OR('Recycling - Case 2'!AC115="No",'Recycling - Case 2'!T195="No"), "No", "Yes")</f>
        <v>No</v>
      </c>
      <c r="AV45" s="948">
        <f t="shared" si="63"/>
        <v>9320.0845833941803</v>
      </c>
      <c r="AW45" s="465">
        <f t="shared" si="64"/>
        <v>925.3717339143011</v>
      </c>
      <c r="AX45" s="465">
        <f t="shared" si="65"/>
        <v>98.343224201307947</v>
      </c>
      <c r="AY45" s="465">
        <f t="shared" si="66"/>
        <v>5574.2220048740337</v>
      </c>
      <c r="AZ45" s="986">
        <f t="shared" si="67"/>
        <v>15918.021546383821</v>
      </c>
      <c r="BA45" s="1206" t="str">
        <f>IF(OR('Recycling - Case 3'!AC115="No",'Recycling - Case 3'!T155="No"), "No", "Yes")</f>
        <v>No</v>
      </c>
      <c r="BB45" s="948">
        <f t="shared" si="97"/>
        <v>9320.0845833941803</v>
      </c>
      <c r="BC45" s="465">
        <f t="shared" si="98"/>
        <v>925.3717339143011</v>
      </c>
      <c r="BD45" s="465">
        <f t="shared" si="99"/>
        <v>98.343224201307947</v>
      </c>
      <c r="BE45" s="465">
        <f t="shared" si="100"/>
        <v>5574.2220048740337</v>
      </c>
      <c r="BF45" s="986">
        <f t="shared" si="47"/>
        <v>15918.021546383821</v>
      </c>
      <c r="BG45" s="1206" t="str">
        <f>IF(OR('Recycling - Case 3'!AC115="No",'Recycling - Case 3'!T195="No"), "No", "Yes")</f>
        <v>No</v>
      </c>
      <c r="BH45" s="535">
        <f t="shared" si="48"/>
        <v>2035</v>
      </c>
      <c r="BI45" s="465">
        <f>'Recycling - Case 1'!BV115</f>
        <v>87.689184898936574</v>
      </c>
      <c r="BJ45" s="100">
        <f>'Recycling - Case 1'!BW115</f>
        <v>0.62500124374527599</v>
      </c>
      <c r="BK45" s="986">
        <f>'Recycling - Case 1'!BX115</f>
        <v>32.628056308087316</v>
      </c>
      <c r="BL45" s="948">
        <f>'Recycling - Case 1'!BY115</f>
        <v>87.689184898936574</v>
      </c>
      <c r="BM45" s="100">
        <f>'Recycling - Case 1'!BZ115</f>
        <v>0.62500124374527599</v>
      </c>
      <c r="BN45" s="986">
        <f>'Recycling - Case 1'!CA115</f>
        <v>32.628056308087316</v>
      </c>
      <c r="BO45" s="465">
        <f>'Recycling - Case 2'!BV115</f>
        <v>84.152359740046606</v>
      </c>
      <c r="BP45" s="100">
        <f>'Recycling - Case 2'!BW115</f>
        <v>0.74087904191155274</v>
      </c>
      <c r="BQ45" s="986">
        <f>'Recycling - Case 2'!BX115</f>
        <v>32.628056308087316</v>
      </c>
      <c r="BR45" s="948">
        <f>'Recycling - Case 2'!BY115</f>
        <v>84.152359740046606</v>
      </c>
      <c r="BS45" s="100">
        <f>'Recycling - Case 2'!BZ115</f>
        <v>0.74087904191155274</v>
      </c>
      <c r="BT45" s="986">
        <f>'Recycling - Case 2'!CA115</f>
        <v>32.628056308087316</v>
      </c>
      <c r="BU45" s="465">
        <f>'Recycling - Case 3'!BV115</f>
        <v>84.152359740046606</v>
      </c>
      <c r="BV45" s="100">
        <f>'Recycling - Case 3'!BW115</f>
        <v>0.74087904191155274</v>
      </c>
      <c r="BW45" s="986">
        <f>'Recycling - Case 3'!BX115</f>
        <v>32.628056308087316</v>
      </c>
      <c r="BX45" s="948">
        <f>'Recycling - Case 3'!BY115</f>
        <v>84.152359740046606</v>
      </c>
      <c r="BY45" s="100">
        <f>'Recycling - Case 3'!BZ115</f>
        <v>0.74087904191155274</v>
      </c>
      <c r="BZ45" s="986">
        <f>'Recycling - Case 3'!CA115</f>
        <v>32.628056308087316</v>
      </c>
      <c r="CA45" s="535">
        <v>2035</v>
      </c>
      <c r="CB45" s="579">
        <f>'Recycling - Case 1'!CB115</f>
        <v>0.30109280228131419</v>
      </c>
      <c r="CC45" s="100">
        <f>'Recycling - Case 1'!CC115</f>
        <v>0.36873997886953414</v>
      </c>
      <c r="CD45" s="100">
        <f>'Recycling - Case 1'!CD115</f>
        <v>0.30109280228131419</v>
      </c>
      <c r="CE45" s="471">
        <f>'Recycling - Case 1'!CE115</f>
        <v>0.36873997886953414</v>
      </c>
      <c r="CF45" s="579">
        <f>'Recycling - Case 2'!CB115</f>
        <v>0.33641930039232237</v>
      </c>
      <c r="CG45" s="100">
        <f>'Recycling - Case 2'!CC115</f>
        <v>0.392301275752582</v>
      </c>
      <c r="CH45" s="100">
        <f>'Recycling - Case 2'!CD115</f>
        <v>0.33641930039232237</v>
      </c>
      <c r="CI45" s="471">
        <f>'Recycling - Case 2'!CE115</f>
        <v>0.392301275752582</v>
      </c>
      <c r="CJ45" s="579">
        <f>'Recycling - Case 3'!CB115</f>
        <v>0.33641930039232237</v>
      </c>
      <c r="CK45" s="100">
        <f>'Recycling - Case 3'!CC115</f>
        <v>0.392301275752582</v>
      </c>
      <c r="CL45" s="100">
        <f>'Recycling - Case 3'!CD115</f>
        <v>0.33641930039232237</v>
      </c>
      <c r="CM45" s="471">
        <f>'Recycling - Case 3'!CE115</f>
        <v>0.392301275752582</v>
      </c>
    </row>
    <row r="46" spans="1:91">
      <c r="A46">
        <f>'Input data'!A135</f>
        <v>2035</v>
      </c>
      <c r="C46" s="116">
        <f>'4A SWD Case 1'!BG105</f>
        <v>487.82569781507584</v>
      </c>
      <c r="D46" s="3">
        <f>'4B Biological treatment '!T99</f>
        <v>0.84508834147424761</v>
      </c>
      <c r="E46" s="152">
        <f>'4B Biological treatment '!U99</f>
        <v>38.028975366341143</v>
      </c>
      <c r="F46" s="152">
        <f>'4B Biological treatment '!W99</f>
        <v>2.2817385219804684</v>
      </c>
      <c r="G46" s="688">
        <f>'4C2 Open-burning '!R106</f>
        <v>16.702569894573262</v>
      </c>
      <c r="H46" s="688">
        <f>'4C2 Open-burning '!Z106</f>
        <v>5.6199034141234936</v>
      </c>
      <c r="I46" s="688">
        <f>'4C2 Open-burning '!AH106</f>
        <v>7.8238540866685219E-2</v>
      </c>
      <c r="J46" s="93">
        <f>'4D Wastewater treatment and dis'!AV143</f>
        <v>188.45665942029137</v>
      </c>
      <c r="K46" s="3">
        <f>'4D Wastewater treatment and dis'!AW143</f>
        <v>3.3940718011398903</v>
      </c>
      <c r="L46" s="465">
        <f t="shared" si="69"/>
        <v>10244.339654116593</v>
      </c>
      <c r="M46" s="688">
        <f t="shared" si="70"/>
        <v>17.746855170959201</v>
      </c>
      <c r="N46" s="465">
        <f t="shared" si="71"/>
        <v>1505.9474245071092</v>
      </c>
      <c r="O46" s="464">
        <f t="shared" si="72"/>
        <v>158.97448925983906</v>
      </c>
      <c r="P46" s="465">
        <f t="shared" si="73"/>
        <v>5009.7521061794851</v>
      </c>
      <c r="Q46" s="465">
        <f t="shared" si="74"/>
        <v>10244.339654116593</v>
      </c>
      <c r="R46" s="467">
        <f t="shared" si="75"/>
        <v>1523.6942796780684</v>
      </c>
      <c r="S46" s="464">
        <f t="shared" si="76"/>
        <v>158.97448925983906</v>
      </c>
      <c r="T46" s="465">
        <f t="shared" si="77"/>
        <v>5009.7521061794851</v>
      </c>
      <c r="U46" s="465">
        <f t="shared" si="78"/>
        <v>16936.760529233987</v>
      </c>
      <c r="V46" s="3"/>
      <c r="W46" s="535">
        <f t="shared" si="79"/>
        <v>2036</v>
      </c>
      <c r="X46" s="948">
        <f t="shared" si="80"/>
        <v>9905.1185068847208</v>
      </c>
      <c r="Y46" s="465">
        <f t="shared" si="81"/>
        <v>1540.8563444129175</v>
      </c>
      <c r="Z46" s="465">
        <f t="shared" si="82"/>
        <v>148.7870202695197</v>
      </c>
      <c r="AA46" s="465">
        <f t="shared" si="83"/>
        <v>5085.0096621062112</v>
      </c>
      <c r="AB46" s="986">
        <f t="shared" si="22"/>
        <v>16679.771533673367</v>
      </c>
      <c r="AC46" s="1206" t="str">
        <f>IF(OR('Recycling - Case 1'!AC116="No",'Recycling - Case 1'!T156="No"), "No", "Yes")</f>
        <v>Yes</v>
      </c>
      <c r="AD46" s="948">
        <f t="shared" si="84"/>
        <v>9905.1185068847208</v>
      </c>
      <c r="AE46" s="465">
        <f t="shared" si="85"/>
        <v>1540.8563444129175</v>
      </c>
      <c r="AF46" s="465">
        <f t="shared" si="86"/>
        <v>148.7870202695197</v>
      </c>
      <c r="AG46" s="465">
        <f t="shared" si="87"/>
        <v>5085.0096621062112</v>
      </c>
      <c r="AH46" s="986">
        <f t="shared" si="60"/>
        <v>16679.771533673367</v>
      </c>
      <c r="AI46" s="1206" t="str">
        <f>IF(OR('Recycling - Case 1'!AI27="No",'Recycling - Case 1'!Z156="No"), "No", "Yes")</f>
        <v>Yes</v>
      </c>
      <c r="AJ46" s="948">
        <f t="shared" si="88"/>
        <v>8960.4866365495673</v>
      </c>
      <c r="AK46" s="465">
        <f t="shared" si="89"/>
        <v>1540.8563444129175</v>
      </c>
      <c r="AL46" s="465">
        <f t="shared" si="90"/>
        <v>98.089379963113146</v>
      </c>
      <c r="AM46" s="465">
        <f t="shared" si="91"/>
        <v>5615.7756055427935</v>
      </c>
      <c r="AN46" s="986">
        <f t="shared" si="92"/>
        <v>16215.207966468392</v>
      </c>
      <c r="AO46" s="1201" t="str">
        <f>IF(OR('Recycling - Case 2'!AC116="No",'Recycling - Case 2'!T156="No"), "No", "Yes")</f>
        <v>No</v>
      </c>
      <c r="AP46" s="948">
        <f t="shared" si="93"/>
        <v>8960.4866365495673</v>
      </c>
      <c r="AQ46" s="465">
        <f t="shared" si="94"/>
        <v>1540.8563444129175</v>
      </c>
      <c r="AR46" s="465">
        <f t="shared" si="95"/>
        <v>98.089379963113146</v>
      </c>
      <c r="AS46" s="465">
        <f t="shared" si="96"/>
        <v>5615.7756055427935</v>
      </c>
      <c r="AT46" s="986">
        <f t="shared" si="37"/>
        <v>16215.207966468392</v>
      </c>
      <c r="AU46" s="1206" t="str">
        <f>IF(OR('Recycling - Case 2'!AC116="No",'Recycling - Case 2'!T196="No"), "No", "Yes")</f>
        <v>No</v>
      </c>
      <c r="AV46" s="948">
        <f t="shared" si="63"/>
        <v>8961.4391093041449</v>
      </c>
      <c r="AW46" s="465">
        <f t="shared" si="64"/>
        <v>935.79461848704648</v>
      </c>
      <c r="AX46" s="465">
        <f t="shared" si="65"/>
        <v>98.089379963113146</v>
      </c>
      <c r="AY46" s="465">
        <f t="shared" si="66"/>
        <v>5615.7756055427935</v>
      </c>
      <c r="AZ46" s="986">
        <f t="shared" si="67"/>
        <v>15611.098713297099</v>
      </c>
      <c r="BA46" s="1206" t="str">
        <f>IF(OR('Recycling - Case 3'!AC116="No",'Recycling - Case 3'!T156="No"), "No", "Yes")</f>
        <v>No</v>
      </c>
      <c r="BB46" s="948">
        <f t="shared" si="97"/>
        <v>8961.4391093041449</v>
      </c>
      <c r="BC46" s="465">
        <f t="shared" si="98"/>
        <v>935.79461848704648</v>
      </c>
      <c r="BD46" s="465">
        <f t="shared" si="99"/>
        <v>98.089379963113146</v>
      </c>
      <c r="BE46" s="465">
        <f t="shared" si="100"/>
        <v>5615.7756055427935</v>
      </c>
      <c r="BF46" s="986">
        <f t="shared" si="47"/>
        <v>15611.098713297099</v>
      </c>
      <c r="BG46" s="1206" t="str">
        <f>IF(OR('Recycling - Case 3'!AC116="No",'Recycling - Case 3'!T196="No"), "No", "Yes")</f>
        <v>No</v>
      </c>
      <c r="BH46" s="535">
        <f t="shared" si="48"/>
        <v>2036</v>
      </c>
      <c r="BI46" s="465">
        <f>'Recycling - Case 1'!BV116</f>
        <v>87.285581385289575</v>
      </c>
      <c r="BJ46" s="100">
        <f>'Recycling - Case 1'!BW116</f>
        <v>0.63778272936344815</v>
      </c>
      <c r="BK46" s="986">
        <f>'Recycling - Case 1'!BX116</f>
        <v>31.504144910991077</v>
      </c>
      <c r="BL46" s="948">
        <f>'Recycling - Case 1'!BY116</f>
        <v>87.285581385289575</v>
      </c>
      <c r="BM46" s="100">
        <f>'Recycling - Case 1'!BZ116</f>
        <v>0.63778272936344815</v>
      </c>
      <c r="BN46" s="986">
        <f>'Recycling - Case 1'!CA116</f>
        <v>31.504144910991077</v>
      </c>
      <c r="BO46" s="465">
        <f>'Recycling - Case 2'!BV116</f>
        <v>84.218324480347107</v>
      </c>
      <c r="BP46" s="100">
        <f>'Recycling - Case 2'!BW116</f>
        <v>0.74908912789023818</v>
      </c>
      <c r="BQ46" s="986">
        <f>'Recycling - Case 2'!BX116</f>
        <v>31.504144910991077</v>
      </c>
      <c r="BR46" s="948">
        <f>'Recycling - Case 2'!BY116</f>
        <v>84.218324480347107</v>
      </c>
      <c r="BS46" s="100">
        <f>'Recycling - Case 2'!BZ116</f>
        <v>0.74908912789023818</v>
      </c>
      <c r="BT46" s="986">
        <f>'Recycling - Case 2'!CA116</f>
        <v>31.504144910991077</v>
      </c>
      <c r="BU46" s="465">
        <f>'Recycling - Case 3'!BV116</f>
        <v>84.218324480347107</v>
      </c>
      <c r="BV46" s="100">
        <f>'Recycling - Case 3'!BW116</f>
        <v>0.74908912789023818</v>
      </c>
      <c r="BW46" s="986">
        <f>'Recycling - Case 3'!BX116</f>
        <v>31.504144910991077</v>
      </c>
      <c r="BX46" s="948">
        <f>'Recycling - Case 3'!BY116</f>
        <v>84.218324480347107</v>
      </c>
      <c r="BY46" s="100">
        <f>'Recycling - Case 3'!BZ116</f>
        <v>0.74908912789023818</v>
      </c>
      <c r="BZ46" s="986">
        <f>'Recycling - Case 3'!CA116</f>
        <v>31.504144910991077</v>
      </c>
      <c r="CA46" s="535">
        <v>2036</v>
      </c>
      <c r="CB46" s="579">
        <f>'Recycling - Case 1'!CB116</f>
        <v>0.31661466931697591</v>
      </c>
      <c r="CC46" s="100">
        <f>'Recycling - Case 1'!CC116</f>
        <v>0.37846796510463843</v>
      </c>
      <c r="CD46" s="100">
        <f>'Recycling - Case 1'!CD116</f>
        <v>0.31661466931697591</v>
      </c>
      <c r="CE46" s="471">
        <f>'Recycling - Case 1'!CE116</f>
        <v>0.37846796510463843</v>
      </c>
      <c r="CF46" s="579">
        <f>'Recycling - Case 2'!CB116</f>
        <v>0.33897566279026481</v>
      </c>
      <c r="CG46" s="100">
        <f>'Recycling - Case 2'!CC116</f>
        <v>0.40074615316048523</v>
      </c>
      <c r="CH46" s="100">
        <f>'Recycling - Case 2'!CD116</f>
        <v>0.33897566279026481</v>
      </c>
      <c r="CI46" s="471">
        <f>'Recycling - Case 2'!CE116</f>
        <v>0.40074615316048523</v>
      </c>
      <c r="CJ46" s="579">
        <f>'Recycling - Case 3'!CB116</f>
        <v>0.33897566279026481</v>
      </c>
      <c r="CK46" s="100">
        <f>'Recycling - Case 3'!CC116</f>
        <v>0.40074615316048523</v>
      </c>
      <c r="CL46" s="100">
        <f>'Recycling - Case 3'!CD116</f>
        <v>0.33897566279026481</v>
      </c>
      <c r="CM46" s="471">
        <f>'Recycling - Case 3'!CE116</f>
        <v>0.40074615316048523</v>
      </c>
    </row>
    <row r="47" spans="1:91">
      <c r="A47">
        <f>'Input data'!A136</f>
        <v>2036</v>
      </c>
      <c r="C47" s="116">
        <f>'4A SWD Case 1'!BG106</f>
        <v>471.67230985165338</v>
      </c>
      <c r="D47" s="3">
        <f>'4B Biological treatment '!T100</f>
        <v>0.85460695752241689</v>
      </c>
      <c r="E47" s="152">
        <f>'4B Biological treatment '!U100</f>
        <v>38.457313088508755</v>
      </c>
      <c r="F47" s="152">
        <f>'4B Biological treatment '!W100</f>
        <v>2.3074387853105254</v>
      </c>
      <c r="G47" s="688">
        <f>'4C2 Open-burning '!R107</f>
        <v>15.632228900544405</v>
      </c>
      <c r="H47" s="688">
        <f>'4C2 Open-burning '!Z107</f>
        <v>5.2597664385211047</v>
      </c>
      <c r="I47" s="688">
        <f>'4C2 Open-burning '!AH107</f>
        <v>7.3224826322684206E-2</v>
      </c>
      <c r="J47" s="93">
        <f>'4D Wastewater treatment and dis'!AV144</f>
        <v>191.66685495139066</v>
      </c>
      <c r="K47" s="3">
        <f>'4D Wastewater treatment and dis'!AW144</f>
        <v>3.4193732520226052</v>
      </c>
      <c r="L47" s="465">
        <f t="shared" si="69"/>
        <v>9905.1185068847208</v>
      </c>
      <c r="M47" s="688">
        <f t="shared" si="70"/>
        <v>17.946746107970753</v>
      </c>
      <c r="N47" s="465">
        <f t="shared" si="71"/>
        <v>1522.9095983049467</v>
      </c>
      <c r="O47" s="464">
        <f t="shared" si="72"/>
        <v>148.7870202695197</v>
      </c>
      <c r="P47" s="465">
        <f t="shared" si="73"/>
        <v>5085.0096621062112</v>
      </c>
      <c r="Q47" s="465">
        <f t="shared" si="74"/>
        <v>9905.1185068847208</v>
      </c>
      <c r="R47" s="467">
        <f t="shared" si="75"/>
        <v>1540.8563444129175</v>
      </c>
      <c r="S47" s="464">
        <f t="shared" si="76"/>
        <v>148.7870202695197</v>
      </c>
      <c r="T47" s="465">
        <f t="shared" si="77"/>
        <v>5085.0096621062112</v>
      </c>
      <c r="U47" s="465">
        <f t="shared" si="78"/>
        <v>16679.771533673367</v>
      </c>
      <c r="V47" s="3"/>
      <c r="W47" s="535">
        <f t="shared" si="79"/>
        <v>2037</v>
      </c>
      <c r="X47" s="948">
        <f t="shared" si="80"/>
        <v>9574.9840530470701</v>
      </c>
      <c r="Y47" s="465">
        <f t="shared" si="81"/>
        <v>1558.9120303724649</v>
      </c>
      <c r="Z47" s="465">
        <f t="shared" si="82"/>
        <v>145.17063785783654</v>
      </c>
      <c r="AA47" s="465">
        <f t="shared" si="83"/>
        <v>5160.1116082790923</v>
      </c>
      <c r="AB47" s="986">
        <f t="shared" si="22"/>
        <v>16439.178329556464</v>
      </c>
      <c r="AC47" s="1206" t="str">
        <f>IF(OR('Recycling - Case 1'!AC117="No",'Recycling - Case 1'!T157="No"), "No", "Yes")</f>
        <v>Yes</v>
      </c>
      <c r="AD47" s="948">
        <f t="shared" si="84"/>
        <v>9574.9840530470701</v>
      </c>
      <c r="AE47" s="465">
        <f t="shared" si="85"/>
        <v>1558.9120303724649</v>
      </c>
      <c r="AF47" s="465">
        <f t="shared" si="86"/>
        <v>145.17063785783654</v>
      </c>
      <c r="AG47" s="465">
        <f t="shared" si="87"/>
        <v>5160.1116082790923</v>
      </c>
      <c r="AH47" s="986">
        <f t="shared" si="60"/>
        <v>16439.178329556464</v>
      </c>
      <c r="AI47" s="1206" t="str">
        <f>IF(OR('Recycling - Case 1'!AI28="No",'Recycling - Case 1'!Z157="No"), "No", "Yes")</f>
        <v>Yes</v>
      </c>
      <c r="AJ47" s="948">
        <f t="shared" si="88"/>
        <v>8619.4840864135258</v>
      </c>
      <c r="AK47" s="465">
        <f t="shared" si="89"/>
        <v>1558.9120303724649</v>
      </c>
      <c r="AL47" s="465">
        <f t="shared" si="90"/>
        <v>97.845202165606935</v>
      </c>
      <c r="AM47" s="465">
        <f t="shared" si="91"/>
        <v>5656.5435963878299</v>
      </c>
      <c r="AN47" s="986">
        <f t="shared" si="92"/>
        <v>15932.784915339427</v>
      </c>
      <c r="AO47" s="1201" t="str">
        <f>IF(OR('Recycling - Case 2'!AC117="No",'Recycling - Case 2'!T157="No"), "No", "Yes")</f>
        <v>No</v>
      </c>
      <c r="AP47" s="948">
        <f t="shared" si="93"/>
        <v>8619.4840864135258</v>
      </c>
      <c r="AQ47" s="465">
        <f t="shared" si="94"/>
        <v>1558.9120303724649</v>
      </c>
      <c r="AR47" s="465">
        <f t="shared" si="95"/>
        <v>97.845202165606935</v>
      </c>
      <c r="AS47" s="465">
        <f t="shared" si="96"/>
        <v>5656.5435963878299</v>
      </c>
      <c r="AT47" s="986">
        <f t="shared" si="37"/>
        <v>15932.784915339427</v>
      </c>
      <c r="AU47" s="1206" t="str">
        <f>IF(OR('Recycling - Case 2'!AC117="No",'Recycling - Case 2'!T197="No"), "No", "Yes")</f>
        <v>No</v>
      </c>
      <c r="AV47" s="948">
        <f t="shared" si="63"/>
        <v>8620.4974349621607</v>
      </c>
      <c r="AW47" s="465">
        <f t="shared" si="64"/>
        <v>946.76021811306089</v>
      </c>
      <c r="AX47" s="465">
        <f t="shared" si="65"/>
        <v>97.845202165606935</v>
      </c>
      <c r="AY47" s="465">
        <f t="shared" si="66"/>
        <v>5656.5435963878299</v>
      </c>
      <c r="AZ47" s="986">
        <f t="shared" si="67"/>
        <v>15321.646451628658</v>
      </c>
      <c r="BA47" s="1206" t="str">
        <f>IF(OR('Recycling - Case 3'!AC117="No",'Recycling - Case 3'!T157="No"), "No", "Yes")</f>
        <v>No</v>
      </c>
      <c r="BB47" s="948">
        <f t="shared" si="97"/>
        <v>8620.4974349621607</v>
      </c>
      <c r="BC47" s="465">
        <f t="shared" si="98"/>
        <v>946.76021811306089</v>
      </c>
      <c r="BD47" s="465">
        <f t="shared" si="99"/>
        <v>97.845202165606935</v>
      </c>
      <c r="BE47" s="465">
        <f t="shared" si="100"/>
        <v>5656.5435963878299</v>
      </c>
      <c r="BF47" s="986">
        <f t="shared" si="47"/>
        <v>15321.646451628658</v>
      </c>
      <c r="BG47" s="1206" t="str">
        <f>IF(OR('Recycling - Case 3'!AC117="No",'Recycling - Case 3'!T197="No"), "No", "Yes")</f>
        <v>No</v>
      </c>
      <c r="BH47" s="535">
        <f t="shared" si="48"/>
        <v>2037</v>
      </c>
      <c r="BI47" s="465">
        <f>'Recycling - Case 1'!BV117</f>
        <v>87.232481038779085</v>
      </c>
      <c r="BJ47" s="100">
        <f>'Recycling - Case 1'!BW117</f>
        <v>0.64967646936550505</v>
      </c>
      <c r="BK47" s="986">
        <f>'Recycling - Case 1'!BX117</f>
        <v>30.497122733832452</v>
      </c>
      <c r="BL47" s="948">
        <f>'Recycling - Case 1'!BY117</f>
        <v>87.232481038779085</v>
      </c>
      <c r="BM47" s="100">
        <f>'Recycling - Case 1'!BZ117</f>
        <v>0.64967646936550505</v>
      </c>
      <c r="BN47" s="986">
        <f>'Recycling - Case 1'!CA117</f>
        <v>30.497122733832452</v>
      </c>
      <c r="BO47" s="465">
        <f>'Recycling - Case 2'!BV117</f>
        <v>84.45837228605069</v>
      </c>
      <c r="BP47" s="100">
        <f>'Recycling - Case 2'!BW117</f>
        <v>0.75695624505799386</v>
      </c>
      <c r="BQ47" s="986">
        <f>'Recycling - Case 2'!BX117</f>
        <v>30.497122733832452</v>
      </c>
      <c r="BR47" s="948">
        <f>'Recycling - Case 2'!BY117</f>
        <v>84.45837228605069</v>
      </c>
      <c r="BS47" s="100">
        <f>'Recycling - Case 2'!BZ117</f>
        <v>0.75695624505799386</v>
      </c>
      <c r="BT47" s="986">
        <f>'Recycling - Case 2'!CA117</f>
        <v>30.497122733832452</v>
      </c>
      <c r="BU47" s="465">
        <f>'Recycling - Case 3'!BV117</f>
        <v>84.45837228605069</v>
      </c>
      <c r="BV47" s="100">
        <f>'Recycling - Case 3'!BW117</f>
        <v>0.75695624505799386</v>
      </c>
      <c r="BW47" s="986">
        <f>'Recycling - Case 3'!BX117</f>
        <v>30.497122733832452</v>
      </c>
      <c r="BX47" s="948">
        <f>'Recycling - Case 3'!BY117</f>
        <v>84.45837228605069</v>
      </c>
      <c r="BY47" s="100">
        <f>'Recycling - Case 3'!BZ117</f>
        <v>0.75695624505799386</v>
      </c>
      <c r="BZ47" s="986">
        <f>'Recycling - Case 3'!CA117</f>
        <v>30.497122733832452</v>
      </c>
      <c r="CA47" s="535">
        <v>2037</v>
      </c>
      <c r="CB47" s="579">
        <f>'Recycling - Case 1'!CB117</f>
        <v>0.3237570816103279</v>
      </c>
      <c r="CC47" s="100">
        <f>'Recycling - Case 1'!CC117</f>
        <v>0.38827800181279926</v>
      </c>
      <c r="CD47" s="100">
        <f>'Recycling - Case 1'!CD117</f>
        <v>0.3237570816103279</v>
      </c>
      <c r="CE47" s="471">
        <f>'Recycling - Case 1'!CE117</f>
        <v>0.38827800181279926</v>
      </c>
      <c r="CF47" s="579">
        <f>'Recycling - Case 2'!CB117</f>
        <v>0.3414456721706175</v>
      </c>
      <c r="CG47" s="100">
        <f>'Recycling - Case 2'!CC117</f>
        <v>0.40873202816001553</v>
      </c>
      <c r="CH47" s="100">
        <f>'Recycling - Case 2'!CD117</f>
        <v>0.3414456721706175</v>
      </c>
      <c r="CI47" s="471">
        <f>'Recycling - Case 2'!CE117</f>
        <v>0.40873202816001553</v>
      </c>
      <c r="CJ47" s="579">
        <f>'Recycling - Case 3'!CB117</f>
        <v>0.34144567217061761</v>
      </c>
      <c r="CK47" s="100">
        <f>'Recycling - Case 3'!CC117</f>
        <v>0.40873202816001553</v>
      </c>
      <c r="CL47" s="100">
        <f>'Recycling - Case 3'!CD117</f>
        <v>0.34144567217061761</v>
      </c>
      <c r="CM47" s="471">
        <f>'Recycling - Case 3'!CE117</f>
        <v>0.40873202816001553</v>
      </c>
    </row>
    <row r="48" spans="1:91">
      <c r="A48">
        <f>'Input data'!A137</f>
        <v>2037</v>
      </c>
      <c r="C48" s="116">
        <f>'4A SWD Case 1'!BG107</f>
        <v>455.95162157366997</v>
      </c>
      <c r="D48" s="3">
        <f>'4B Biological treatment '!T101</f>
        <v>0.8646212037562202</v>
      </c>
      <c r="E48" s="152">
        <f>'4B Biological treatment '!U101</f>
        <v>38.907954169029907</v>
      </c>
      <c r="F48" s="152">
        <f>'4B Biological treatment '!W101</f>
        <v>2.3344772501417941</v>
      </c>
      <c r="G48" s="688">
        <f>'4C2 Open-burning '!R108</f>
        <v>15.252275611951559</v>
      </c>
      <c r="H48" s="688">
        <f>'4C2 Open-burning '!Z108</f>
        <v>5.1319237893211067</v>
      </c>
      <c r="I48" s="688">
        <f>'4C2 Open-burning '!AH108</f>
        <v>7.144504087142492E-2</v>
      </c>
      <c r="J48" s="93">
        <f>'4D Wastewater treatment and dis'!AV145</f>
        <v>194.87670181706858</v>
      </c>
      <c r="K48" s="3">
        <f>'4D Wastewater treatment and dis'!AW145</f>
        <v>3.4441963552279091</v>
      </c>
      <c r="L48" s="465">
        <f t="shared" si="69"/>
        <v>9574.9840530470701</v>
      </c>
      <c r="M48" s="688">
        <f t="shared" si="70"/>
        <v>18.157045278880624</v>
      </c>
      <c r="N48" s="465">
        <f t="shared" si="71"/>
        <v>1540.7549850935843</v>
      </c>
      <c r="O48" s="464">
        <f t="shared" si="72"/>
        <v>145.17063785783654</v>
      </c>
      <c r="P48" s="465">
        <f t="shared" si="73"/>
        <v>5160.1116082790923</v>
      </c>
      <c r="Q48" s="465">
        <f t="shared" si="74"/>
        <v>9574.9840530470701</v>
      </c>
      <c r="R48" s="467">
        <f t="shared" si="75"/>
        <v>1558.9120303724649</v>
      </c>
      <c r="S48" s="464">
        <f t="shared" si="76"/>
        <v>145.17063785783654</v>
      </c>
      <c r="T48" s="465">
        <f t="shared" si="77"/>
        <v>5160.1116082790923</v>
      </c>
      <c r="U48" s="465">
        <f t="shared" si="78"/>
        <v>16439.178329556464</v>
      </c>
      <c r="V48" s="3"/>
      <c r="W48" s="535">
        <f t="shared" si="79"/>
        <v>2038</v>
      </c>
      <c r="X48" s="948">
        <f t="shared" si="80"/>
        <v>9258.6702369502291</v>
      </c>
      <c r="Y48" s="465">
        <f t="shared" si="81"/>
        <v>1577.8298847512258</v>
      </c>
      <c r="Z48" s="465">
        <f t="shared" si="82"/>
        <v>138.6675889665554</v>
      </c>
      <c r="AA48" s="465">
        <f t="shared" si="83"/>
        <v>5234.8459225935076</v>
      </c>
      <c r="AB48" s="986">
        <f t="shared" si="22"/>
        <v>16210.013633261517</v>
      </c>
      <c r="AC48" s="1206" t="str">
        <f>IF(OR('Recycling - Case 1'!AC118="No",'Recycling - Case 1'!T158="No"), "No", "Yes")</f>
        <v>Yes</v>
      </c>
      <c r="AD48" s="948">
        <f t="shared" si="84"/>
        <v>9258.6702369502291</v>
      </c>
      <c r="AE48" s="465">
        <f t="shared" si="85"/>
        <v>1577.8298847512258</v>
      </c>
      <c r="AF48" s="465">
        <f t="shared" si="86"/>
        <v>138.6675889665554</v>
      </c>
      <c r="AG48" s="465">
        <f t="shared" si="87"/>
        <v>5234.8459225935076</v>
      </c>
      <c r="AH48" s="986">
        <f t="shared" si="60"/>
        <v>16210.013633261517</v>
      </c>
      <c r="AI48" s="1206" t="str">
        <f>IF(OR('Recycling - Case 1'!AI29="No",'Recycling - Case 1'!Z158="No"), "No", "Yes")</f>
        <v>Yes</v>
      </c>
      <c r="AJ48" s="948">
        <f t="shared" si="88"/>
        <v>8295.3184675701032</v>
      </c>
      <c r="AK48" s="465">
        <f t="shared" si="89"/>
        <v>1577.8298847512258</v>
      </c>
      <c r="AL48" s="465">
        <f t="shared" si="90"/>
        <v>97.611519576850284</v>
      </c>
      <c r="AM48" s="465">
        <f t="shared" si="91"/>
        <v>5696.3125783877713</v>
      </c>
      <c r="AN48" s="986">
        <f t="shared" si="92"/>
        <v>15667.07245028595</v>
      </c>
      <c r="AO48" s="1201" t="str">
        <f>IF(OR('Recycling - Case 2'!AC118="No",'Recycling - Case 2'!T158="No"), "No", "Yes")</f>
        <v>No</v>
      </c>
      <c r="AP48" s="948">
        <f t="shared" si="93"/>
        <v>8295.3184675701032</v>
      </c>
      <c r="AQ48" s="465">
        <f t="shared" si="94"/>
        <v>1577.8298847512258</v>
      </c>
      <c r="AR48" s="465">
        <f t="shared" si="95"/>
        <v>97.611519576850284</v>
      </c>
      <c r="AS48" s="465">
        <f t="shared" si="96"/>
        <v>5696.3125783877713</v>
      </c>
      <c r="AT48" s="986">
        <f t="shared" si="37"/>
        <v>15667.07245028595</v>
      </c>
      <c r="AU48" s="1206" t="str">
        <f>IF(OR('Recycling - Case 2'!AC118="No",'Recycling - Case 2'!T198="No"), "No", "Yes")</f>
        <v>No</v>
      </c>
      <c r="AV48" s="948">
        <f t="shared" si="63"/>
        <v>8296.3899913836467</v>
      </c>
      <c r="AW48" s="465">
        <f t="shared" si="64"/>
        <v>958.24943083893083</v>
      </c>
      <c r="AX48" s="465">
        <f t="shared" si="65"/>
        <v>97.611519576850284</v>
      </c>
      <c r="AY48" s="465">
        <f t="shared" si="66"/>
        <v>5696.3125783877713</v>
      </c>
      <c r="AZ48" s="986">
        <f t="shared" si="67"/>
        <v>15048.563520187199</v>
      </c>
      <c r="BA48" s="1206" t="str">
        <f>IF(OR('Recycling - Case 3'!AC118="No",'Recycling - Case 3'!T158="No"), "No", "Yes")</f>
        <v>No</v>
      </c>
      <c r="BB48" s="948">
        <f t="shared" si="97"/>
        <v>8296.3899913836467</v>
      </c>
      <c r="BC48" s="465">
        <f t="shared" si="98"/>
        <v>958.24943083893083</v>
      </c>
      <c r="BD48" s="465">
        <f t="shared" si="99"/>
        <v>97.611519576850284</v>
      </c>
      <c r="BE48" s="465">
        <f t="shared" si="100"/>
        <v>5696.3125783877713</v>
      </c>
      <c r="BF48" s="986">
        <f t="shared" si="47"/>
        <v>15048.563520187199</v>
      </c>
      <c r="BG48" s="1206" t="str">
        <f>IF(OR('Recycling - Case 3'!AC118="No",'Recycling - Case 3'!T198="No"), "No", "Yes")</f>
        <v>No</v>
      </c>
      <c r="BH48" s="535">
        <f t="shared" si="48"/>
        <v>2038</v>
      </c>
      <c r="BI48" s="465">
        <f>'Recycling - Case 1'!BV118</f>
        <v>87.125021722873115</v>
      </c>
      <c r="BJ48" s="100">
        <f>'Recycling - Case 1'!BW118</f>
        <v>0.66188448248057408</v>
      </c>
      <c r="BK48" s="986">
        <f>'Recycling - Case 1'!BX118</f>
        <v>29.29685510761394</v>
      </c>
      <c r="BL48" s="948">
        <f>'Recycling - Case 1'!BY118</f>
        <v>87.125021722873115</v>
      </c>
      <c r="BM48" s="100">
        <f>'Recycling - Case 1'!BZ118</f>
        <v>0.66188448248057408</v>
      </c>
      <c r="BN48" s="986">
        <f>'Recycling - Case 1'!CA118</f>
        <v>29.29685510761394</v>
      </c>
      <c r="BO48" s="465">
        <f>'Recycling - Case 2'!BV118</f>
        <v>84.559959832039013</v>
      </c>
      <c r="BP48" s="100">
        <f>'Recycling - Case 2'!BW118</f>
        <v>0.76576479695232957</v>
      </c>
      <c r="BQ48" s="986">
        <f>'Recycling - Case 2'!BX118</f>
        <v>29.29685510761394</v>
      </c>
      <c r="BR48" s="948">
        <f>'Recycling - Case 2'!BY118</f>
        <v>84.559959832039013</v>
      </c>
      <c r="BS48" s="100">
        <f>'Recycling - Case 2'!BZ118</f>
        <v>0.76576479695232957</v>
      </c>
      <c r="BT48" s="986">
        <f>'Recycling - Case 2'!CA118</f>
        <v>29.29685510761394</v>
      </c>
      <c r="BU48" s="465">
        <f>'Recycling - Case 3'!BV118</f>
        <v>84.559959832039013</v>
      </c>
      <c r="BV48" s="100">
        <f>'Recycling - Case 3'!BW118</f>
        <v>0.76576479695232957</v>
      </c>
      <c r="BW48" s="986">
        <f>'Recycling - Case 3'!BX118</f>
        <v>29.29685510761394</v>
      </c>
      <c r="BX48" s="948">
        <f>'Recycling - Case 3'!BY118</f>
        <v>84.559959832039013</v>
      </c>
      <c r="BY48" s="100">
        <f>'Recycling - Case 3'!BZ118</f>
        <v>0.76576479695232957</v>
      </c>
      <c r="BZ48" s="986">
        <f>'Recycling - Case 3'!CA118</f>
        <v>29.29685510761394</v>
      </c>
      <c r="CA48" s="535">
        <v>2038</v>
      </c>
      <c r="CB48" s="579">
        <f>'Recycling - Case 1'!CB118</f>
        <v>0.33431205619286808</v>
      </c>
      <c r="CC48" s="100">
        <f>'Recycling - Case 1'!CC118</f>
        <v>0.39699301053853986</v>
      </c>
      <c r="CD48" s="100">
        <f>'Recycling - Case 1'!CD118</f>
        <v>0.33431205619286808</v>
      </c>
      <c r="CE48" s="471">
        <f>'Recycling - Case 1'!CE118</f>
        <v>0.39699301053853986</v>
      </c>
      <c r="CF48" s="579">
        <f>'Recycling - Case 2'!CB118</f>
        <v>0.34381968701882526</v>
      </c>
      <c r="CG48" s="100">
        <f>'Recycling - Case 2'!CC118</f>
        <v>0.41736946549429477</v>
      </c>
      <c r="CH48" s="100">
        <f>'Recycling - Case 2'!CD118</f>
        <v>0.34381968701882526</v>
      </c>
      <c r="CI48" s="471">
        <f>'Recycling - Case 2'!CE118</f>
        <v>0.41736946549429477</v>
      </c>
      <c r="CJ48" s="579">
        <f>'Recycling - Case 3'!CB118</f>
        <v>0.34381968701882526</v>
      </c>
      <c r="CK48" s="100">
        <f>'Recycling - Case 3'!CC118</f>
        <v>0.41736946549429477</v>
      </c>
      <c r="CL48" s="100">
        <f>'Recycling - Case 3'!CD118</f>
        <v>0.34381968701882526</v>
      </c>
      <c r="CM48" s="471">
        <f>'Recycling - Case 3'!CE118</f>
        <v>0.41736946549429477</v>
      </c>
    </row>
    <row r="49" spans="1:91">
      <c r="A49">
        <f>'Input data'!A138</f>
        <v>2038</v>
      </c>
      <c r="C49" s="116">
        <f>'4A SWD Case 1'!BG108</f>
        <v>440.88905890239187</v>
      </c>
      <c r="D49" s="3">
        <f>'4B Biological treatment '!T102</f>
        <v>0.8751136354693434</v>
      </c>
      <c r="E49" s="152">
        <f>'4B Biological treatment '!U102</f>
        <v>39.380113596120445</v>
      </c>
      <c r="F49" s="152">
        <f>'4B Biological treatment '!W102</f>
        <v>2.3628068157672271</v>
      </c>
      <c r="G49" s="688">
        <f>'4C2 Open-burning '!R109</f>
        <v>14.569036249836559</v>
      </c>
      <c r="H49" s="688">
        <f>'4C2 Open-burning '!Z109</f>
        <v>4.9020346615970443</v>
      </c>
      <c r="I49" s="688">
        <f>'4C2 Open-burning '!AH109</f>
        <v>6.8244596203809404E-2</v>
      </c>
      <c r="J49" s="93">
        <f>'4D Wastewater treatment and dis'!AV146</f>
        <v>198.07802182813657</v>
      </c>
      <c r="K49" s="3">
        <f>'4D Wastewater treatment and dis'!AW146</f>
        <v>3.4684111748472248</v>
      </c>
      <c r="L49" s="465">
        <f t="shared" si="69"/>
        <v>9258.6702369502291</v>
      </c>
      <c r="M49" s="688">
        <f t="shared" si="70"/>
        <v>18.377386344856212</v>
      </c>
      <c r="N49" s="465">
        <f t="shared" si="71"/>
        <v>1559.4524984063696</v>
      </c>
      <c r="O49" s="464">
        <f t="shared" si="72"/>
        <v>138.6675889665554</v>
      </c>
      <c r="P49" s="465">
        <f t="shared" si="73"/>
        <v>5234.8459225935076</v>
      </c>
      <c r="Q49" s="465">
        <f t="shared" si="74"/>
        <v>9258.6702369502291</v>
      </c>
      <c r="R49" s="467">
        <f t="shared" si="75"/>
        <v>1577.8298847512258</v>
      </c>
      <c r="S49" s="464">
        <f t="shared" si="76"/>
        <v>138.6675889665554</v>
      </c>
      <c r="T49" s="465">
        <f t="shared" si="77"/>
        <v>5234.8459225935076</v>
      </c>
      <c r="U49" s="465">
        <f t="shared" si="78"/>
        <v>16210.013633261517</v>
      </c>
      <c r="V49" s="3"/>
      <c r="W49" s="535">
        <f t="shared" si="79"/>
        <v>2039</v>
      </c>
      <c r="X49" s="948">
        <f t="shared" si="80"/>
        <v>8953.879079401946</v>
      </c>
      <c r="Y49" s="465">
        <f t="shared" si="81"/>
        <v>1597.0487521291843</v>
      </c>
      <c r="Z49" s="465">
        <f t="shared" si="82"/>
        <v>132.20103448594409</v>
      </c>
      <c r="AA49" s="465">
        <f t="shared" si="83"/>
        <v>5309.2033345846421</v>
      </c>
      <c r="AB49" s="986">
        <f t="shared" si="22"/>
        <v>15992.332200601719</v>
      </c>
      <c r="AC49" s="1206" t="str">
        <f>IF(OR('Recycling - Case 1'!AC119="No",'Recycling - Case 1'!T159="No"), "No", "Yes")</f>
        <v>Yes</v>
      </c>
      <c r="AD49" s="948">
        <f t="shared" si="84"/>
        <v>8953.879079401946</v>
      </c>
      <c r="AE49" s="465">
        <f t="shared" si="85"/>
        <v>1597.0487521291843</v>
      </c>
      <c r="AF49" s="465">
        <f t="shared" si="86"/>
        <v>132.20103448594409</v>
      </c>
      <c r="AG49" s="465">
        <f t="shared" si="87"/>
        <v>5309.2033345846421</v>
      </c>
      <c r="AH49" s="986">
        <f t="shared" si="60"/>
        <v>15992.332200601719</v>
      </c>
      <c r="AI49" s="1206" t="str">
        <f>IF(OR('Recycling - Case 1'!AI30="No",'Recycling - Case 1'!Z159="No"), "No", "Yes")</f>
        <v>Yes</v>
      </c>
      <c r="AJ49" s="948">
        <f t="shared" si="88"/>
        <v>7987.1613869150833</v>
      </c>
      <c r="AK49" s="465">
        <f t="shared" si="89"/>
        <v>1597.0487521291843</v>
      </c>
      <c r="AL49" s="465">
        <f t="shared" si="90"/>
        <v>97.387809451820004</v>
      </c>
      <c r="AM49" s="465">
        <f t="shared" si="91"/>
        <v>5735.0943932422933</v>
      </c>
      <c r="AN49" s="986">
        <f t="shared" si="92"/>
        <v>15416.69234173838</v>
      </c>
      <c r="AO49" s="1201" t="str">
        <f>IF(OR('Recycling - Case 2'!AC119="No",'Recycling - Case 2'!T159="No"), "No", "Yes")</f>
        <v>No</v>
      </c>
      <c r="AP49" s="948">
        <f t="shared" si="93"/>
        <v>7987.1613869150833</v>
      </c>
      <c r="AQ49" s="465">
        <f t="shared" si="94"/>
        <v>1597.0487521291843</v>
      </c>
      <c r="AR49" s="465">
        <f t="shared" si="95"/>
        <v>97.387809451820004</v>
      </c>
      <c r="AS49" s="465">
        <f t="shared" si="96"/>
        <v>5735.0943932422933</v>
      </c>
      <c r="AT49" s="986">
        <f t="shared" si="37"/>
        <v>15416.69234173838</v>
      </c>
      <c r="AU49" s="1206" t="str">
        <f>IF(OR('Recycling - Case 2'!AC119="No",'Recycling - Case 2'!T199="No"), "No", "Yes")</f>
        <v>No</v>
      </c>
      <c r="AV49" s="948">
        <f t="shared" si="63"/>
        <v>7988.2885220342287</v>
      </c>
      <c r="AW49" s="465">
        <f t="shared" si="64"/>
        <v>969.92145512005368</v>
      </c>
      <c r="AX49" s="465">
        <f t="shared" si="65"/>
        <v>97.387809451820004</v>
      </c>
      <c r="AY49" s="465">
        <f t="shared" si="66"/>
        <v>5735.0943932422933</v>
      </c>
      <c r="AZ49" s="986">
        <f t="shared" si="67"/>
        <v>14790.692179848396</v>
      </c>
      <c r="BA49" s="1206" t="str">
        <f>IF(OR('Recycling - Case 3'!AC119="No",'Recycling - Case 3'!T159="No"), "No", "Yes")</f>
        <v>No</v>
      </c>
      <c r="BB49" s="948">
        <f t="shared" si="97"/>
        <v>7988.2885220342287</v>
      </c>
      <c r="BC49" s="465">
        <f t="shared" si="98"/>
        <v>969.92145512005368</v>
      </c>
      <c r="BD49" s="465">
        <f t="shared" si="99"/>
        <v>97.387809451820004</v>
      </c>
      <c r="BE49" s="465">
        <f t="shared" si="100"/>
        <v>5735.0943932422933</v>
      </c>
      <c r="BF49" s="986">
        <f t="shared" si="47"/>
        <v>14790.692179848396</v>
      </c>
      <c r="BG49" s="1206" t="str">
        <f>IF(OR('Recycling - Case 3'!AC119="No",'Recycling - Case 3'!T199="No"), "No", "Yes")</f>
        <v>No</v>
      </c>
      <c r="BH49" s="535">
        <f t="shared" si="48"/>
        <v>2039</v>
      </c>
      <c r="BI49" s="465">
        <f>'Recycling - Case 1'!BV119</f>
        <v>86.99427340763971</v>
      </c>
      <c r="BJ49" s="100">
        <f>'Recycling - Case 1'!BW119</f>
        <v>0.67365917434050848</v>
      </c>
      <c r="BK49" s="986">
        <f>'Recycling - Case 1'!BX119</f>
        <v>27.72335989895879</v>
      </c>
      <c r="BL49" s="948">
        <f>'Recycling - Case 1'!BY119</f>
        <v>86.99427340763971</v>
      </c>
      <c r="BM49" s="100">
        <f>'Recycling - Case 1'!BZ119</f>
        <v>0.67365917434050848</v>
      </c>
      <c r="BN49" s="986">
        <f>'Recycling - Case 1'!CA119</f>
        <v>27.72335989895879</v>
      </c>
      <c r="BO49" s="465">
        <f>'Recycling - Case 2'!BV119</f>
        <v>84.306428645125592</v>
      </c>
      <c r="BP49" s="100">
        <f>'Recycling - Case 2'!BW119</f>
        <v>0.77625879142422871</v>
      </c>
      <c r="BQ49" s="986">
        <f>'Recycling - Case 2'!BX119</f>
        <v>27.72335989895879</v>
      </c>
      <c r="BR49" s="948">
        <f>'Recycling - Case 2'!BY119</f>
        <v>84.306428645125592</v>
      </c>
      <c r="BS49" s="100">
        <f>'Recycling - Case 2'!BZ119</f>
        <v>0.77625879142422871</v>
      </c>
      <c r="BT49" s="986">
        <f>'Recycling - Case 2'!CA119</f>
        <v>27.72335989895879</v>
      </c>
      <c r="BU49" s="465">
        <f>'Recycling - Case 3'!BV119</f>
        <v>84.306428645125592</v>
      </c>
      <c r="BV49" s="100">
        <f>'Recycling - Case 3'!BW119</f>
        <v>0.77625879142422871</v>
      </c>
      <c r="BW49" s="986">
        <f>'Recycling - Case 3'!BX119</f>
        <v>27.72335989895879</v>
      </c>
      <c r="BX49" s="948">
        <f>'Recycling - Case 3'!BY119</f>
        <v>84.306428645125592</v>
      </c>
      <c r="BY49" s="100">
        <f>'Recycling - Case 3'!BZ119</f>
        <v>0.77625879142422871</v>
      </c>
      <c r="BZ49" s="986">
        <f>'Recycling - Case 3'!CA119</f>
        <v>27.72335989895879</v>
      </c>
      <c r="CA49" s="535">
        <v>2039</v>
      </c>
      <c r="CB49" s="579">
        <f>'Recycling - Case 1'!CB119</f>
        <v>0.34464380579447029</v>
      </c>
      <c r="CC49" s="100">
        <f>'Recycling - Case 1'!CC119</f>
        <v>0.4039322991677784</v>
      </c>
      <c r="CD49" s="100">
        <f>'Recycling - Case 1'!CD119</f>
        <v>0.34464380579447029</v>
      </c>
      <c r="CE49" s="471">
        <f>'Recycling - Case 1'!CE119</f>
        <v>0.4039322991677784</v>
      </c>
      <c r="CF49" s="579">
        <f>'Recycling - Case 2'!CB119</f>
        <v>0.34610177721213675</v>
      </c>
      <c r="CG49" s="100">
        <f>'Recycling - Case 2'!CC119</f>
        <v>0.42720734689131856</v>
      </c>
      <c r="CH49" s="100">
        <f>'Recycling - Case 2'!CD119</f>
        <v>0.34610177721213675</v>
      </c>
      <c r="CI49" s="471">
        <f>'Recycling - Case 2'!CE119</f>
        <v>0.42720734689131856</v>
      </c>
      <c r="CJ49" s="579">
        <f>'Recycling - Case 3'!CB119</f>
        <v>0.34610177721213686</v>
      </c>
      <c r="CK49" s="100">
        <f>'Recycling - Case 3'!CC119</f>
        <v>0.42720734689131856</v>
      </c>
      <c r="CL49" s="100">
        <f>'Recycling - Case 3'!CD119</f>
        <v>0.34610177721213686</v>
      </c>
      <c r="CM49" s="471">
        <f>'Recycling - Case 3'!CE119</f>
        <v>0.42720734689131856</v>
      </c>
    </row>
    <row r="50" spans="1:91">
      <c r="A50">
        <f>'Input data'!A139</f>
        <v>2039</v>
      </c>
      <c r="C50" s="116">
        <f>'4A SWD Case 1'!BG109</f>
        <v>426.37519425723553</v>
      </c>
      <c r="D50" s="3">
        <f>'4B Biological treatment '!T103</f>
        <v>0.8857730183744783</v>
      </c>
      <c r="E50" s="152">
        <f>'4B Biological treatment '!U103</f>
        <v>39.859785826851521</v>
      </c>
      <c r="F50" s="152">
        <f>'4B Biological treatment '!W103</f>
        <v>2.391587149611091</v>
      </c>
      <c r="G50" s="688">
        <f>'4C2 Open-burning '!R110</f>
        <v>13.889631153507297</v>
      </c>
      <c r="H50" s="688">
        <f>'4C2 Open-burning '!Z110</f>
        <v>4.6734356469224059</v>
      </c>
      <c r="I50" s="688">
        <f>'4C2 Open-burning '!AH110</f>
        <v>6.5062112087310553E-2</v>
      </c>
      <c r="J50" s="93">
        <f>'4D Wastewater treatment and dis'!AV147</f>
        <v>201.27026709674686</v>
      </c>
      <c r="K50" s="3">
        <f>'4D Wastewater treatment and dis'!AW147</f>
        <v>3.492024921138575</v>
      </c>
      <c r="L50" s="465">
        <f t="shared" si="69"/>
        <v>8953.879079401946</v>
      </c>
      <c r="M50" s="688">
        <f t="shared" si="70"/>
        <v>18.601233385864045</v>
      </c>
      <c r="N50" s="465">
        <f t="shared" si="71"/>
        <v>1578.4475187433202</v>
      </c>
      <c r="O50" s="464">
        <f t="shared" si="72"/>
        <v>132.20103448594409</v>
      </c>
      <c r="P50" s="465">
        <f t="shared" si="73"/>
        <v>5309.2033345846421</v>
      </c>
      <c r="Q50" s="465">
        <f t="shared" si="74"/>
        <v>8953.879079401946</v>
      </c>
      <c r="R50" s="467">
        <f t="shared" si="75"/>
        <v>1597.0487521291843</v>
      </c>
      <c r="S50" s="464">
        <f t="shared" si="76"/>
        <v>132.20103448594409</v>
      </c>
      <c r="T50" s="465">
        <f t="shared" si="77"/>
        <v>5309.2033345846421</v>
      </c>
      <c r="U50" s="465">
        <f t="shared" si="78"/>
        <v>15992.332200601719</v>
      </c>
      <c r="V50" s="3"/>
      <c r="W50" s="535">
        <f t="shared" si="79"/>
        <v>2040</v>
      </c>
      <c r="X50" s="948">
        <f t="shared" si="80"/>
        <v>8661.7376196907444</v>
      </c>
      <c r="Y50" s="465">
        <f t="shared" si="81"/>
        <v>1616.3594537655583</v>
      </c>
      <c r="Z50" s="465">
        <f t="shared" si="82"/>
        <v>125.76858566797912</v>
      </c>
      <c r="AA50" s="465">
        <f t="shared" si="83"/>
        <v>5383.2184448964072</v>
      </c>
      <c r="AB50" s="986">
        <f t="shared" si="22"/>
        <v>15787.084104020691</v>
      </c>
      <c r="AC50" s="1206" t="str">
        <f>IF(OR('Recycling - Case 1'!AC120="No",'Recycling - Case 1'!T160="No"), "No", "Yes")</f>
        <v>Yes</v>
      </c>
      <c r="AD50" s="948">
        <f t="shared" si="84"/>
        <v>8661.7376196907444</v>
      </c>
      <c r="AE50" s="465">
        <f t="shared" si="85"/>
        <v>1616.3594537655583</v>
      </c>
      <c r="AF50" s="465">
        <f t="shared" si="86"/>
        <v>125.76858566797912</v>
      </c>
      <c r="AG50" s="465">
        <f t="shared" si="87"/>
        <v>5383.2184448964072</v>
      </c>
      <c r="AH50" s="986">
        <f t="shared" si="60"/>
        <v>15787.084104020691</v>
      </c>
      <c r="AI50" s="1206" t="str">
        <f>IF(OR('Recycling - Case 1'!AI31="No",'Recycling - Case 1'!Z160="No"), "No", "Yes")</f>
        <v>Yes</v>
      </c>
      <c r="AJ50" s="948">
        <f t="shared" si="88"/>
        <v>7694.2251246412643</v>
      </c>
      <c r="AK50" s="465">
        <f t="shared" si="89"/>
        <v>1616.3594537655583</v>
      </c>
      <c r="AL50" s="465">
        <f t="shared" si="90"/>
        <v>97.173321840346773</v>
      </c>
      <c r="AM50" s="465">
        <f t="shared" si="91"/>
        <v>5772.9475869770476</v>
      </c>
      <c r="AN50" s="986">
        <f t="shared" si="92"/>
        <v>15180.705487224215</v>
      </c>
      <c r="AO50" s="1201" t="str">
        <f>IF(OR('Recycling - Case 2'!AC120="No",'Recycling - Case 2'!T160="No"), "No", "Yes")</f>
        <v>No</v>
      </c>
      <c r="AP50" s="948">
        <f t="shared" si="93"/>
        <v>7694.2251246412643</v>
      </c>
      <c r="AQ50" s="465">
        <f t="shared" si="94"/>
        <v>1616.3594537655583</v>
      </c>
      <c r="AR50" s="465">
        <f t="shared" si="95"/>
        <v>97.173321840346773</v>
      </c>
      <c r="AS50" s="465">
        <f t="shared" si="96"/>
        <v>5772.9475869770476</v>
      </c>
      <c r="AT50" s="986">
        <f t="shared" si="37"/>
        <v>15180.705487224215</v>
      </c>
      <c r="AU50" s="1206" t="str">
        <f>IF(OR('Recycling - Case 2'!AC120="No",'Recycling - Case 2'!T200="No"), "No", "Yes")</f>
        <v>No</v>
      </c>
      <c r="AV50" s="948">
        <f t="shared" si="63"/>
        <v>7695.4054359686752</v>
      </c>
      <c r="AW50" s="465">
        <f t="shared" si="64"/>
        <v>981.64925228690311</v>
      </c>
      <c r="AX50" s="465">
        <f t="shared" si="65"/>
        <v>97.173321840346787</v>
      </c>
      <c r="AY50" s="465">
        <f t="shared" si="66"/>
        <v>5772.9475869770476</v>
      </c>
      <c r="AZ50" s="986">
        <f t="shared" si="67"/>
        <v>14547.175597072972</v>
      </c>
      <c r="BA50" s="1206" t="str">
        <f>IF(OR('Recycling - Case 3'!AC120="No",'Recycling - Case 3'!T160="No"), "No", "Yes")</f>
        <v>No</v>
      </c>
      <c r="BB50" s="948">
        <f t="shared" si="97"/>
        <v>7695.4054359686752</v>
      </c>
      <c r="BC50" s="465">
        <f t="shared" si="98"/>
        <v>981.64925228690311</v>
      </c>
      <c r="BD50" s="465">
        <f t="shared" si="99"/>
        <v>97.173321840346787</v>
      </c>
      <c r="BE50" s="465">
        <f t="shared" si="100"/>
        <v>5772.9475869770476</v>
      </c>
      <c r="BF50" s="986">
        <f t="shared" si="47"/>
        <v>14547.175597072972</v>
      </c>
      <c r="BG50" s="1206" t="str">
        <f>IF(OR('Recycling - Case 3'!AC120="No",'Recycling - Case 3'!T200="No"), "No", "Yes")</f>
        <v>No</v>
      </c>
      <c r="BH50" s="535">
        <f t="shared" si="48"/>
        <v>2040</v>
      </c>
      <c r="BI50" s="465">
        <f>'Recycling - Case 1'!BV120</f>
        <v>86.841849179514426</v>
      </c>
      <c r="BJ50" s="100">
        <f>'Recycling - Case 1'!BW120</f>
        <v>0.68502711789195947</v>
      </c>
      <c r="BK50" s="986">
        <f>'Recycling - Case 1'!BX120</f>
        <v>25.858520356594973</v>
      </c>
      <c r="BL50" s="948">
        <f>'Recycling - Case 1'!BY120</f>
        <v>86.841849179514426</v>
      </c>
      <c r="BM50" s="100">
        <f>'Recycling - Case 1'!BZ120</f>
        <v>0.68502711789195947</v>
      </c>
      <c r="BN50" s="986">
        <f>'Recycling - Case 1'!CA120</f>
        <v>25.858520356594973</v>
      </c>
      <c r="BO50" s="465">
        <f>'Recycling - Case 2'!BV120</f>
        <v>83.766076529074624</v>
      </c>
      <c r="BP50" s="100">
        <f>'Recycling - Case 2'!BW120</f>
        <v>0.78817297830356969</v>
      </c>
      <c r="BQ50" s="986">
        <f>'Recycling - Case 2'!BX120</f>
        <v>25.858520356594973</v>
      </c>
      <c r="BR50" s="948">
        <f>'Recycling - Case 2'!BY120</f>
        <v>83.766076529074624</v>
      </c>
      <c r="BS50" s="100">
        <f>'Recycling - Case 2'!BZ120</f>
        <v>0.78817297830356969</v>
      </c>
      <c r="BT50" s="986">
        <f>'Recycling - Case 2'!CA120</f>
        <v>25.858520356594973</v>
      </c>
      <c r="BU50" s="465">
        <f>'Recycling - Case 3'!BV120</f>
        <v>83.76607652907461</v>
      </c>
      <c r="BV50" s="100">
        <f>'Recycling - Case 3'!BW120</f>
        <v>0.78817297830356958</v>
      </c>
      <c r="BW50" s="986">
        <f>'Recycling - Case 3'!BX120</f>
        <v>25.858520356594973</v>
      </c>
      <c r="BX50" s="948">
        <f>'Recycling - Case 3'!BY120</f>
        <v>83.76607652907461</v>
      </c>
      <c r="BY50" s="100">
        <f>'Recycling - Case 3'!BZ120</f>
        <v>0.78817297830356958</v>
      </c>
      <c r="BZ50" s="986">
        <f>'Recycling - Case 3'!CA120</f>
        <v>25.858520356594973</v>
      </c>
      <c r="CA50" s="535">
        <v>2040</v>
      </c>
      <c r="CB50" s="579">
        <f>'Recycling - Case 1'!CB120</f>
        <v>0.35476662523874591</v>
      </c>
      <c r="CC50" s="100">
        <f>'Recycling - Case 1'!CC120</f>
        <v>0.40946194073941522</v>
      </c>
      <c r="CD50" s="100">
        <f>'Recycling - Case 1'!CD120</f>
        <v>0.35476662523874591</v>
      </c>
      <c r="CE50" s="471">
        <f>'Recycling - Case 1'!CE120</f>
        <v>0.40946194073941522</v>
      </c>
      <c r="CF50" s="579">
        <f>'Recycling - Case 2'!CB120</f>
        <v>0.34829846955596344</v>
      </c>
      <c r="CG50" s="100">
        <f>'Recycling - Case 2'!CC120</f>
        <v>0.43793596959274272</v>
      </c>
      <c r="CH50" s="100">
        <f>'Recycling - Case 2'!CD120</f>
        <v>0.34829846955596344</v>
      </c>
      <c r="CI50" s="471">
        <f>'Recycling - Case 2'!CE120</f>
        <v>0.43793596959274272</v>
      </c>
      <c r="CJ50" s="579">
        <f>'Recycling - Case 3'!CB120</f>
        <v>0.34829846955596355</v>
      </c>
      <c r="CK50" s="100">
        <f>'Recycling - Case 3'!CC120</f>
        <v>0.43793596959274272</v>
      </c>
      <c r="CL50" s="100">
        <f>'Recycling - Case 3'!CD120</f>
        <v>0.34829846955596355</v>
      </c>
      <c r="CM50" s="471">
        <f>'Recycling - Case 3'!CE120</f>
        <v>0.43793596959274272</v>
      </c>
    </row>
    <row r="51" spans="1:91">
      <c r="A51">
        <f>'Input data'!A140</f>
        <v>2040</v>
      </c>
      <c r="C51" s="116">
        <f>'4A SWD Case 1'!BG110</f>
        <v>412.4636961757497</v>
      </c>
      <c r="D51" s="3">
        <f>'4B Biological treatment '!T104</f>
        <v>0.89648333542182934</v>
      </c>
      <c r="E51" s="152">
        <f>'4B Biological treatment '!U104</f>
        <v>40.34175009398232</v>
      </c>
      <c r="F51" s="152">
        <f>'4B Biological treatment '!W104</f>
        <v>2.4205050056389394</v>
      </c>
      <c r="G51" s="688">
        <f>'4C2 Open-burning '!R111</f>
        <v>13.213809350427182</v>
      </c>
      <c r="H51" s="688">
        <f>'4C2 Open-burning '!Z111</f>
        <v>4.4460423007222474</v>
      </c>
      <c r="I51" s="688">
        <f>'4C2 Open-burning '!AH111</f>
        <v>6.1896412910918561E-2</v>
      </c>
      <c r="J51" s="93">
        <f>'4D Wastewater treatment and dis'!AV148</f>
        <v>204.45455904142364</v>
      </c>
      <c r="K51" s="3">
        <f>'4D Wastewater treatment and dis'!AW148</f>
        <v>3.5150732420210016</v>
      </c>
      <c r="L51" s="465">
        <f t="shared" si="69"/>
        <v>8661.7376196907444</v>
      </c>
      <c r="M51" s="688">
        <f t="shared" si="70"/>
        <v>18.826150043858416</v>
      </c>
      <c r="N51" s="465">
        <f t="shared" si="71"/>
        <v>1597.5333037216999</v>
      </c>
      <c r="O51" s="464">
        <f t="shared" si="72"/>
        <v>125.76858566797912</v>
      </c>
      <c r="P51" s="465">
        <f t="shared" si="73"/>
        <v>5383.2184448964072</v>
      </c>
      <c r="Q51" s="465">
        <f t="shared" si="74"/>
        <v>8661.7376196907444</v>
      </c>
      <c r="R51" s="467">
        <f t="shared" si="75"/>
        <v>1616.3594537655583</v>
      </c>
      <c r="S51" s="464">
        <f t="shared" si="76"/>
        <v>125.76858566797912</v>
      </c>
      <c r="T51" s="465">
        <f t="shared" si="77"/>
        <v>5383.2184448964072</v>
      </c>
      <c r="U51" s="465">
        <f t="shared" si="78"/>
        <v>15787.084104020691</v>
      </c>
      <c r="V51" s="3"/>
      <c r="W51" s="535">
        <f t="shared" si="79"/>
        <v>2041</v>
      </c>
      <c r="X51" s="948">
        <f t="shared" si="80"/>
        <v>8383.001291563236</v>
      </c>
      <c r="Y51" s="465">
        <f t="shared" si="81"/>
        <v>1635.695013975326</v>
      </c>
      <c r="Z51" s="465">
        <f t="shared" si="82"/>
        <v>119.36800894343948</v>
      </c>
      <c r="AA51" s="465">
        <f t="shared" si="83"/>
        <v>5456.9358351334522</v>
      </c>
      <c r="AB51" s="986">
        <f t="shared" si="22"/>
        <v>15595.000149615455</v>
      </c>
      <c r="AC51" s="1206" t="str">
        <f>IF(OR('Recycling - Case 1'!AC121="No",'Recycling - Case 1'!T161="No"), "No", "Yes")</f>
        <v>Yes</v>
      </c>
      <c r="AD51" s="948">
        <f t="shared" si="84"/>
        <v>8383.001291563236</v>
      </c>
      <c r="AE51" s="465">
        <f t="shared" si="85"/>
        <v>1635.695013975326</v>
      </c>
      <c r="AF51" s="465">
        <f t="shared" si="86"/>
        <v>119.36800894343948</v>
      </c>
      <c r="AG51" s="465">
        <f t="shared" si="87"/>
        <v>5456.9358351334522</v>
      </c>
      <c r="AH51" s="986">
        <f t="shared" si="60"/>
        <v>15595.000149615455</v>
      </c>
      <c r="AI51" s="1206" t="str">
        <f>IF(OR('Recycling - Case 1'!AI32="No",'Recycling - Case 1'!Z161="No"), "No", "Yes")</f>
        <v>Yes</v>
      </c>
      <c r="AJ51" s="948">
        <f t="shared" si="88"/>
        <v>7415.76090497528</v>
      </c>
      <c r="AK51" s="465">
        <f t="shared" si="89"/>
        <v>1635.695013975326</v>
      </c>
      <c r="AL51" s="465">
        <f t="shared" si="90"/>
        <v>96.967307281075961</v>
      </c>
      <c r="AM51" s="465">
        <f t="shared" si="91"/>
        <v>5809.9396489992578</v>
      </c>
      <c r="AN51" s="986">
        <f t="shared" si="92"/>
        <v>14958.36287523094</v>
      </c>
      <c r="AO51" s="1201" t="str">
        <f>IF(OR('Recycling - Case 2'!AC121="No",'Recycling - Case 2'!T161="No"), "No", "Yes")</f>
        <v>No</v>
      </c>
      <c r="AP51" s="948">
        <f t="shared" si="93"/>
        <v>7415.76090497528</v>
      </c>
      <c r="AQ51" s="465">
        <f t="shared" si="94"/>
        <v>1635.695013975326</v>
      </c>
      <c r="AR51" s="465">
        <f t="shared" si="95"/>
        <v>96.967307281075961</v>
      </c>
      <c r="AS51" s="465">
        <f t="shared" si="96"/>
        <v>5809.9396489992578</v>
      </c>
      <c r="AT51" s="986">
        <f t="shared" si="37"/>
        <v>14958.36287523094</v>
      </c>
      <c r="AU51" s="1206" t="str">
        <f>IF(OR('Recycling - Case 2'!AC121="No",'Recycling - Case 2'!T201="No"), "No", "Yes")</f>
        <v>No</v>
      </c>
      <c r="AV51" s="948">
        <f t="shared" si="63"/>
        <v>7416.9920799841611</v>
      </c>
      <c r="AW51" s="465">
        <f t="shared" si="64"/>
        <v>993.39214659067216</v>
      </c>
      <c r="AX51" s="465">
        <f t="shared" si="65"/>
        <v>96.967307281075989</v>
      </c>
      <c r="AY51" s="465">
        <f t="shared" si="66"/>
        <v>5809.9396489992578</v>
      </c>
      <c r="AZ51" s="986">
        <f t="shared" si="67"/>
        <v>14317.291182855168</v>
      </c>
      <c r="BA51" s="1206" t="str">
        <f>IF(OR('Recycling - Case 3'!AC121="No",'Recycling - Case 3'!T161="No"), "No", "Yes")</f>
        <v>No</v>
      </c>
      <c r="BB51" s="948">
        <f t="shared" si="97"/>
        <v>7416.9920799841611</v>
      </c>
      <c r="BC51" s="465">
        <f t="shared" si="98"/>
        <v>993.39214659067216</v>
      </c>
      <c r="BD51" s="465">
        <f t="shared" si="99"/>
        <v>96.967307281075989</v>
      </c>
      <c r="BE51" s="465">
        <f t="shared" si="100"/>
        <v>5809.9396489992578</v>
      </c>
      <c r="BF51" s="986">
        <f t="shared" si="47"/>
        <v>14317.291182855168</v>
      </c>
      <c r="BG51" s="1206" t="str">
        <f>IF(OR('Recycling - Case 3'!AC121="No",'Recycling - Case 3'!T201="No"), "No", "Yes")</f>
        <v>No</v>
      </c>
      <c r="BH51" s="535">
        <f t="shared" si="48"/>
        <v>2041</v>
      </c>
      <c r="BI51" s="465">
        <f>'Recycling - Case 1'!BV121</f>
        <v>86.272092496588158</v>
      </c>
      <c r="BJ51" s="100">
        <f>'Recycling - Case 1'!BW121</f>
        <v>0.69999583231574636</v>
      </c>
      <c r="BK51" s="986">
        <f>'Recycling - Case 1'!BX121</f>
        <v>24.072917568159234</v>
      </c>
      <c r="BL51" s="948">
        <f>'Recycling - Case 1'!BY121</f>
        <v>86.272092496588158</v>
      </c>
      <c r="BM51" s="100">
        <f>'Recycling - Case 1'!BZ121</f>
        <v>0.69999583231574636</v>
      </c>
      <c r="BN51" s="986">
        <f>'Recycling - Case 1'!CA121</f>
        <v>24.072917568159234</v>
      </c>
      <c r="BO51" s="465">
        <f>'Recycling - Case 2'!BV121</f>
        <v>83.305212252154334</v>
      </c>
      <c r="BP51" s="100">
        <f>'Recycling - Case 2'!BW121</f>
        <v>0.79986178071520919</v>
      </c>
      <c r="BQ51" s="986">
        <f>'Recycling - Case 2'!BX121</f>
        <v>24.072917568159234</v>
      </c>
      <c r="BR51" s="948">
        <f>'Recycling - Case 2'!BY121</f>
        <v>83.305212252154334</v>
      </c>
      <c r="BS51" s="100">
        <f>'Recycling - Case 2'!BZ121</f>
        <v>0.79986178071520919</v>
      </c>
      <c r="BT51" s="986">
        <f>'Recycling - Case 2'!CA121</f>
        <v>24.072917568159234</v>
      </c>
      <c r="BU51" s="465">
        <f>'Recycling - Case 3'!BV121</f>
        <v>83.305212252154334</v>
      </c>
      <c r="BV51" s="100">
        <f>'Recycling - Case 3'!BW121</f>
        <v>0.79986178071520919</v>
      </c>
      <c r="BW51" s="986">
        <f>'Recycling - Case 3'!BX121</f>
        <v>24.072917568159234</v>
      </c>
      <c r="BX51" s="948">
        <f>'Recycling - Case 3'!BY121</f>
        <v>83.305212252154334</v>
      </c>
      <c r="BY51" s="100">
        <f>'Recycling - Case 3'!BZ121</f>
        <v>0.79986178071520919</v>
      </c>
      <c r="BZ51" s="986">
        <f>'Recycling - Case 3'!CA121</f>
        <v>24.072917568159234</v>
      </c>
      <c r="CA51" s="535">
        <v>2041</v>
      </c>
      <c r="CB51" s="579">
        <f>'Recycling - Case 1'!CB121</f>
        <v>0.36469432808970759</v>
      </c>
      <c r="CC51" s="100">
        <f>'Recycling - Case 1'!CC121</f>
        <v>0.41889821910458924</v>
      </c>
      <c r="CD51" s="100">
        <f>'Recycling - Case 1'!CD121</f>
        <v>0.36469432808970759</v>
      </c>
      <c r="CE51" s="471">
        <f>'Recycling - Case 1'!CE121</f>
        <v>0.41889821910458924</v>
      </c>
      <c r="CF51" s="579">
        <f>'Recycling - Case 2'!CB121</f>
        <v>0.3504164398570655</v>
      </c>
      <c r="CG51" s="100">
        <f>'Recycling - Case 2'!CC121</f>
        <v>0.44815882337986312</v>
      </c>
      <c r="CH51" s="100">
        <f>'Recycling - Case 2'!CD121</f>
        <v>0.3504164398570655</v>
      </c>
      <c r="CI51" s="471">
        <f>'Recycling - Case 2'!CE121</f>
        <v>0.44815882337986312</v>
      </c>
      <c r="CJ51" s="579">
        <f>'Recycling - Case 3'!CB121</f>
        <v>0.3504164398570655</v>
      </c>
      <c r="CK51" s="100">
        <f>'Recycling - Case 3'!CC121</f>
        <v>0.44815882337986312</v>
      </c>
      <c r="CL51" s="100">
        <f>'Recycling - Case 3'!CD121</f>
        <v>0.3504164398570655</v>
      </c>
      <c r="CM51" s="471">
        <f>'Recycling - Case 3'!CE121</f>
        <v>0.44815882337986312</v>
      </c>
    </row>
    <row r="52" spans="1:91">
      <c r="A52">
        <f>'Input data'!A141</f>
        <v>2041</v>
      </c>
      <c r="C52" s="116">
        <f>'4A SWD Case 1'!BG111</f>
        <v>399.19053769348739</v>
      </c>
      <c r="D52" s="3">
        <f>'4B Biological treatment '!T105</f>
        <v>0.90720743980883323</v>
      </c>
      <c r="E52" s="152">
        <f>'4B Biological treatment '!U105</f>
        <v>40.82433479139749</v>
      </c>
      <c r="F52" s="152">
        <f>'4B Biological treatment '!W105</f>
        <v>2.4494600874838497</v>
      </c>
      <c r="G52" s="688">
        <f>'4C2 Open-burning '!R112</f>
        <v>12.541336171837704</v>
      </c>
      <c r="H52" s="688">
        <f>'4C2 Open-burning '!Z112</f>
        <v>4.2197756641438033</v>
      </c>
      <c r="I52" s="688">
        <f>'4C2 Open-burning '!AH112</f>
        <v>5.8746399434135156E-2</v>
      </c>
      <c r="J52" s="93">
        <f>'4D Wastewater treatment and dis'!AV149</f>
        <v>207.63241397844249</v>
      </c>
      <c r="K52" s="3">
        <f>'4D Wastewater treatment and dis'!AW149</f>
        <v>3.5375972309230974</v>
      </c>
      <c r="L52" s="465">
        <f t="shared" si="69"/>
        <v>8383.001291563236</v>
      </c>
      <c r="M52" s="688">
        <f t="shared" si="70"/>
        <v>19.051356235985498</v>
      </c>
      <c r="N52" s="465">
        <f t="shared" si="71"/>
        <v>1616.6436577393406</v>
      </c>
      <c r="O52" s="464">
        <f t="shared" si="72"/>
        <v>119.36800894343948</v>
      </c>
      <c r="P52" s="465">
        <f t="shared" si="73"/>
        <v>5456.9358351334522</v>
      </c>
      <c r="Q52" s="465">
        <f t="shared" si="74"/>
        <v>8383.001291563236</v>
      </c>
      <c r="R52" s="467">
        <f t="shared" si="75"/>
        <v>1635.695013975326</v>
      </c>
      <c r="S52" s="464">
        <f t="shared" si="76"/>
        <v>119.36800894343948</v>
      </c>
      <c r="T52" s="465">
        <f t="shared" si="77"/>
        <v>5456.9358351334522</v>
      </c>
      <c r="U52" s="465">
        <f t="shared" si="78"/>
        <v>15595.000149615455</v>
      </c>
      <c r="V52" s="3"/>
      <c r="W52" s="535">
        <f t="shared" si="79"/>
        <v>2042</v>
      </c>
      <c r="X52" s="948">
        <f t="shared" si="80"/>
        <v>8114.2253985485531</v>
      </c>
      <c r="Y52" s="465">
        <f t="shared" si="81"/>
        <v>1655.2398006280898</v>
      </c>
      <c r="Z52" s="465">
        <f t="shared" si="82"/>
        <v>112.99845667526758</v>
      </c>
      <c r="AA52" s="465">
        <f t="shared" si="83"/>
        <v>5530.1942386094552</v>
      </c>
      <c r="AB52" s="986">
        <f t="shared" si="22"/>
        <v>15412.657894461365</v>
      </c>
      <c r="AC52" s="1206" t="str">
        <f>IF(OR('Recycling - Case 1'!AC122="No",'Recycling - Case 1'!T162="No"), "No", "Yes")</f>
        <v>Yes</v>
      </c>
      <c r="AD52" s="948">
        <f t="shared" si="84"/>
        <v>8114.2253985485531</v>
      </c>
      <c r="AE52" s="465">
        <f t="shared" si="85"/>
        <v>1655.2398006280898</v>
      </c>
      <c r="AF52" s="465">
        <f t="shared" si="86"/>
        <v>112.99845667526758</v>
      </c>
      <c r="AG52" s="465">
        <f t="shared" si="87"/>
        <v>5530.1942386094552</v>
      </c>
      <c r="AH52" s="986">
        <f t="shared" si="60"/>
        <v>15412.657894461365</v>
      </c>
      <c r="AI52" s="1206" t="str">
        <f>IF(OR('Recycling - Case 1'!AI33="No",'Recycling - Case 1'!Z162="No"), "No", "Yes")</f>
        <v>Yes</v>
      </c>
      <c r="AJ52" s="948">
        <f t="shared" si="88"/>
        <v>7151.0570222077431</v>
      </c>
      <c r="AK52" s="465">
        <f t="shared" si="89"/>
        <v>1655.2398006280898</v>
      </c>
      <c r="AL52" s="465">
        <f t="shared" si="90"/>
        <v>96.77025708639826</v>
      </c>
      <c r="AM52" s="465">
        <f t="shared" si="91"/>
        <v>5845.9185418222205</v>
      </c>
      <c r="AN52" s="986">
        <f t="shared" si="92"/>
        <v>14748.985621744452</v>
      </c>
      <c r="AO52" s="1201" t="str">
        <f>IF(OR('Recycling - Case 2'!AC122="No",'Recycling - Case 2'!T162="No"), "No", "Yes")</f>
        <v>Yes</v>
      </c>
      <c r="AP52" s="948">
        <f t="shared" si="93"/>
        <v>7151.0570222077431</v>
      </c>
      <c r="AQ52" s="465">
        <f t="shared" si="94"/>
        <v>1655.2398006280898</v>
      </c>
      <c r="AR52" s="465">
        <f t="shared" si="95"/>
        <v>96.77025708639826</v>
      </c>
      <c r="AS52" s="465">
        <f t="shared" si="96"/>
        <v>5845.9185418222205</v>
      </c>
      <c r="AT52" s="986">
        <f t="shared" si="37"/>
        <v>14748.985621744452</v>
      </c>
      <c r="AU52" s="1206" t="str">
        <f>IF(OR('Recycling - Case 2'!AC122="No",'Recycling - Case 2'!T202="No"), "No", "Yes")</f>
        <v>Yes</v>
      </c>
      <c r="AV52" s="948">
        <f t="shared" si="63"/>
        <v>7152.3368652020854</v>
      </c>
      <c r="AW52" s="465">
        <f t="shared" si="64"/>
        <v>1005.2621085345303</v>
      </c>
      <c r="AX52" s="465">
        <f t="shared" si="65"/>
        <v>96.77025708639826</v>
      </c>
      <c r="AY52" s="465">
        <f t="shared" si="66"/>
        <v>5845.9185418222205</v>
      </c>
      <c r="AZ52" s="986">
        <f t="shared" si="67"/>
        <v>14100.287772645233</v>
      </c>
      <c r="BA52" s="1206" t="str">
        <f>IF(OR('Recycling - Case 3'!AC122="No",'Recycling - Case 3'!T162="No"), "No", "Yes")</f>
        <v>Yes</v>
      </c>
      <c r="BB52" s="948">
        <f t="shared" si="97"/>
        <v>7152.3368652020854</v>
      </c>
      <c r="BC52" s="465">
        <f t="shared" si="98"/>
        <v>1005.2621085345303</v>
      </c>
      <c r="BD52" s="465">
        <f t="shared" si="99"/>
        <v>96.77025708639826</v>
      </c>
      <c r="BE52" s="465">
        <f t="shared" si="100"/>
        <v>5845.9185418222205</v>
      </c>
      <c r="BF52" s="986">
        <f t="shared" si="47"/>
        <v>14100.287772645233</v>
      </c>
      <c r="BG52" s="1206" t="str">
        <f>IF(OR('Recycling - Case 3'!AC122="No",'Recycling - Case 3'!T202="No"), "No", "Yes")</f>
        <v>Yes</v>
      </c>
      <c r="BH52" s="535">
        <f t="shared" si="48"/>
        <v>2042</v>
      </c>
      <c r="BI52" s="465">
        <f>'Recycling - Case 1'!BV122</f>
        <v>85.819011751382874</v>
      </c>
      <c r="BJ52" s="100">
        <f>'Recycling - Case 1'!BW122</f>
        <v>0.71472405999613453</v>
      </c>
      <c r="BK52" s="986">
        <f>'Recycling - Case 1'!BX122</f>
        <v>22.453239900567326</v>
      </c>
      <c r="BL52" s="948">
        <f>'Recycling - Case 1'!BY122</f>
        <v>85.819011751382874</v>
      </c>
      <c r="BM52" s="100">
        <f>'Recycling - Case 1'!BZ122</f>
        <v>0.71472405999613453</v>
      </c>
      <c r="BN52" s="986">
        <f>'Recycling - Case 1'!CA122</f>
        <v>22.453239900567326</v>
      </c>
      <c r="BO52" s="465">
        <f>'Recycling - Case 2'!BV122</f>
        <v>83.238325189466195</v>
      </c>
      <c r="BP52" s="100">
        <f>'Recycling - Case 2'!BW122</f>
        <v>0.8087810160802047</v>
      </c>
      <c r="BQ52" s="986">
        <f>'Recycling - Case 2'!BX122</f>
        <v>22.453239900567326</v>
      </c>
      <c r="BR52" s="948">
        <f>'Recycling - Case 2'!BY122</f>
        <v>83.238325189466195</v>
      </c>
      <c r="BS52" s="100">
        <f>'Recycling - Case 2'!BZ122</f>
        <v>0.8087810160802047</v>
      </c>
      <c r="BT52" s="986">
        <f>'Recycling - Case 2'!CA122</f>
        <v>22.453239900567326</v>
      </c>
      <c r="BU52" s="465">
        <f>'Recycling - Case 3'!BV122</f>
        <v>83.238325189466195</v>
      </c>
      <c r="BV52" s="100">
        <f>'Recycling - Case 3'!BW122</f>
        <v>0.8087810160802047</v>
      </c>
      <c r="BW52" s="986">
        <f>'Recycling - Case 3'!BX122</f>
        <v>22.453239900567326</v>
      </c>
      <c r="BX52" s="948">
        <f>'Recycling - Case 3'!BY122</f>
        <v>83.238325189466195</v>
      </c>
      <c r="BY52" s="100">
        <f>'Recycling - Case 3'!BZ122</f>
        <v>0.8087810160802047</v>
      </c>
      <c r="BZ52" s="986">
        <f>'Recycling - Case 3'!CA122</f>
        <v>22.453239900567326</v>
      </c>
      <c r="CA52" s="535">
        <v>2042</v>
      </c>
      <c r="CB52" s="579">
        <f>'Recycling - Case 1'!CB122</f>
        <v>0.37442612152969768</v>
      </c>
      <c r="CC52" s="100">
        <f>'Recycling - Case 1'!CC122</f>
        <v>0.42810517577595075</v>
      </c>
      <c r="CD52" s="100">
        <f>'Recycling - Case 1'!CD122</f>
        <v>0.37442612152969768</v>
      </c>
      <c r="CE52" s="471">
        <f>'Recycling - Case 1'!CE122</f>
        <v>0.42810517577595075</v>
      </c>
      <c r="CF52" s="579">
        <f>'Recycling - Case 2'!CB122</f>
        <v>0.35244968288885514</v>
      </c>
      <c r="CG52" s="100">
        <f>'Recycling - Case 2'!CC122</f>
        <v>0.45571760203373313</v>
      </c>
      <c r="CH52" s="100">
        <f>'Recycling - Case 2'!CD122</f>
        <v>0.35244968288885514</v>
      </c>
      <c r="CI52" s="471">
        <f>'Recycling - Case 2'!CE122</f>
        <v>0.45571760203373313</v>
      </c>
      <c r="CJ52" s="579">
        <f>'Recycling - Case 3'!CB122</f>
        <v>0.35244968288885514</v>
      </c>
      <c r="CK52" s="100">
        <f>'Recycling - Case 3'!CC122</f>
        <v>0.45571760203373313</v>
      </c>
      <c r="CL52" s="100">
        <f>'Recycling - Case 3'!CD122</f>
        <v>0.35244968288885514</v>
      </c>
      <c r="CM52" s="471">
        <f>'Recycling - Case 3'!CE122</f>
        <v>0.45571760203373313</v>
      </c>
    </row>
    <row r="53" spans="1:91">
      <c r="A53">
        <f>'Input data'!A142</f>
        <v>2042</v>
      </c>
      <c r="C53" s="116">
        <f>'4A SWD Case 1'!BG112</f>
        <v>386.39168564516922</v>
      </c>
      <c r="D53" s="3">
        <f>'4B Biological treatment '!T106</f>
        <v>0.91804758770276751</v>
      </c>
      <c r="E53" s="152">
        <f>'4B Biological treatment '!U106</f>
        <v>41.312141446624537</v>
      </c>
      <c r="F53" s="152">
        <f>'4B Biological treatment '!W106</f>
        <v>2.4787284867974719</v>
      </c>
      <c r="G53" s="688">
        <f>'4C2 Open-burning '!R113</f>
        <v>11.872122561203669</v>
      </c>
      <c r="H53" s="688">
        <f>'4C2 Open-burning '!Z113</f>
        <v>3.9946057723894768</v>
      </c>
      <c r="I53" s="688">
        <f>'4C2 Open-burning '!AH113</f>
        <v>5.5611654496402881E-2</v>
      </c>
      <c r="J53" s="93">
        <f>'4D Wastewater treatment and dis'!AV150</f>
        <v>210.79751910537661</v>
      </c>
      <c r="K53" s="3">
        <f>'4D Wastewater treatment and dis'!AW150</f>
        <v>3.5595043141824068</v>
      </c>
      <c r="L53" s="465">
        <f t="shared" si="69"/>
        <v>8114.2253985485531</v>
      </c>
      <c r="M53" s="688">
        <f t="shared" si="70"/>
        <v>19.278999341758119</v>
      </c>
      <c r="N53" s="465">
        <f t="shared" si="71"/>
        <v>1635.9608012863316</v>
      </c>
      <c r="O53" s="464">
        <f t="shared" si="72"/>
        <v>112.99845667526758</v>
      </c>
      <c r="P53" s="465">
        <f t="shared" si="73"/>
        <v>5530.1942386094552</v>
      </c>
      <c r="Q53" s="465">
        <f t="shared" si="74"/>
        <v>8114.2253985485531</v>
      </c>
      <c r="R53" s="467">
        <f t="shared" si="75"/>
        <v>1655.2398006280898</v>
      </c>
      <c r="S53" s="464">
        <f t="shared" si="76"/>
        <v>112.99845667526758</v>
      </c>
      <c r="T53" s="465">
        <f t="shared" si="77"/>
        <v>5530.1942386094552</v>
      </c>
      <c r="U53" s="465">
        <f t="shared" si="78"/>
        <v>15412.657894461365</v>
      </c>
      <c r="V53" s="3"/>
      <c r="W53" s="535">
        <f t="shared" si="79"/>
        <v>2043</v>
      </c>
      <c r="X53" s="948">
        <f t="shared" si="80"/>
        <v>7854.4844006950152</v>
      </c>
      <c r="Y53" s="465">
        <f t="shared" si="81"/>
        <v>1674.4178153225282</v>
      </c>
      <c r="Z53" s="465">
        <f t="shared" si="82"/>
        <v>106.65868194056515</v>
      </c>
      <c r="AA53" s="465">
        <f t="shared" si="83"/>
        <v>5602.8777507144732</v>
      </c>
      <c r="AB53" s="986">
        <f t="shared" si="22"/>
        <v>15238.438648672582</v>
      </c>
      <c r="AC53" s="1206" t="str">
        <f>IF(OR('Recycling - Case 1'!AC123="No",'Recycling - Case 1'!T163="No"), "No", "Yes")</f>
        <v>Yes</v>
      </c>
      <c r="AD53" s="948">
        <f t="shared" si="84"/>
        <v>7854.4844006950152</v>
      </c>
      <c r="AE53" s="465">
        <f t="shared" si="85"/>
        <v>1674.4178153225282</v>
      </c>
      <c r="AF53" s="465">
        <f t="shared" si="86"/>
        <v>106.65868194056515</v>
      </c>
      <c r="AG53" s="465">
        <f t="shared" si="87"/>
        <v>5602.8777507144732</v>
      </c>
      <c r="AH53" s="986">
        <f t="shared" si="60"/>
        <v>15238.438648672582</v>
      </c>
      <c r="AI53" s="1206" t="str">
        <f>IF(OR('Recycling - Case 1'!AI34="No",'Recycling - Case 1'!Z163="No"), "No", "Yes")</f>
        <v>Yes</v>
      </c>
      <c r="AJ53" s="948">
        <f t="shared" si="88"/>
        <v>6900.6345861773907</v>
      </c>
      <c r="AK53" s="465">
        <f t="shared" si="89"/>
        <v>1674.4178153225282</v>
      </c>
      <c r="AL53" s="465">
        <f t="shared" si="90"/>
        <v>96.582353469535036</v>
      </c>
      <c r="AM53" s="465">
        <f t="shared" si="91"/>
        <v>5880.7841492577973</v>
      </c>
      <c r="AN53" s="986">
        <f t="shared" si="92"/>
        <v>14552.418904227252</v>
      </c>
      <c r="AO53" s="1201" t="str">
        <f>IF(OR('Recycling - Case 2'!AC123="No",'Recycling - Case 2'!T163="No"), "No", "Yes")</f>
        <v>Yes</v>
      </c>
      <c r="AP53" s="948">
        <f t="shared" si="93"/>
        <v>6900.6345861773907</v>
      </c>
      <c r="AQ53" s="465">
        <f t="shared" si="94"/>
        <v>1674.4178153225282</v>
      </c>
      <c r="AR53" s="465">
        <f t="shared" si="95"/>
        <v>96.582353469535036</v>
      </c>
      <c r="AS53" s="465">
        <f t="shared" si="96"/>
        <v>5880.7841492577973</v>
      </c>
      <c r="AT53" s="986">
        <f t="shared" si="37"/>
        <v>14552.418904227252</v>
      </c>
      <c r="AU53" s="1206" t="str">
        <f>IF(OR('Recycling - Case 2'!AC123="No",'Recycling - Case 2'!T203="No"), "No", "Yes")</f>
        <v>Yes</v>
      </c>
      <c r="AV53" s="948">
        <f t="shared" si="63"/>
        <v>6901.9610083384759</v>
      </c>
      <c r="AW53" s="465">
        <f t="shared" si="64"/>
        <v>1016.9093221176751</v>
      </c>
      <c r="AX53" s="465">
        <f t="shared" si="65"/>
        <v>96.582353469535036</v>
      </c>
      <c r="AY53" s="465">
        <f t="shared" si="66"/>
        <v>5880.7841492577973</v>
      </c>
      <c r="AZ53" s="986">
        <f t="shared" si="67"/>
        <v>13896.236833183484</v>
      </c>
      <c r="BA53" s="1206" t="str">
        <f>IF(OR('Recycling - Case 3'!AC123="No",'Recycling - Case 3'!T163="No"), "No", "Yes")</f>
        <v>Yes</v>
      </c>
      <c r="BB53" s="948">
        <f t="shared" si="97"/>
        <v>6901.9610083384759</v>
      </c>
      <c r="BC53" s="465">
        <f t="shared" si="98"/>
        <v>1016.9093221176751</v>
      </c>
      <c r="BD53" s="465">
        <f t="shared" si="99"/>
        <v>96.582353469535036</v>
      </c>
      <c r="BE53" s="465">
        <f t="shared" si="100"/>
        <v>5880.7841492577973</v>
      </c>
      <c r="BF53" s="986">
        <f t="shared" si="47"/>
        <v>13896.236833183484</v>
      </c>
      <c r="BG53" s="1206" t="str">
        <f>IF(OR('Recycling - Case 3'!AC123="No",'Recycling - Case 3'!T203="No"), "No", "Yes")</f>
        <v>Yes</v>
      </c>
      <c r="BH53" s="535">
        <f t="shared" si="48"/>
        <v>2043</v>
      </c>
      <c r="BI53" s="465">
        <f>'Recycling - Case 1'!BV123</f>
        <v>85.267122484895793</v>
      </c>
      <c r="BJ53" s="100">
        <f>'Recycling - Case 1'!BW123</f>
        <v>0.72850846678262371</v>
      </c>
      <c r="BK53" s="986">
        <f>'Recycling - Case 1'!BX123</f>
        <v>20.130442654288622</v>
      </c>
      <c r="BL53" s="948">
        <f>'Recycling - Case 1'!BY123</f>
        <v>85.267122484895793</v>
      </c>
      <c r="BM53" s="100">
        <f>'Recycling - Case 1'!BZ123</f>
        <v>0.72850846678262371</v>
      </c>
      <c r="BN53" s="986">
        <f>'Recycling - Case 1'!CA123</f>
        <v>20.130442654288622</v>
      </c>
      <c r="BO53" s="465">
        <f>'Recycling - Case 2'!BV123</f>
        <v>83.620224399017232</v>
      </c>
      <c r="BP53" s="100">
        <f>'Recycling - Case 2'!BW123</f>
        <v>0.8096543260878607</v>
      </c>
      <c r="BQ53" s="986">
        <f>'Recycling - Case 2'!BX123</f>
        <v>20.130442654288622</v>
      </c>
      <c r="BR53" s="948">
        <f>'Recycling - Case 2'!BY123</f>
        <v>83.620224399017232</v>
      </c>
      <c r="BS53" s="100">
        <f>'Recycling - Case 2'!BZ123</f>
        <v>0.8096543260878607</v>
      </c>
      <c r="BT53" s="986">
        <f>'Recycling - Case 2'!CA123</f>
        <v>20.130442654288622</v>
      </c>
      <c r="BU53" s="465">
        <f>'Recycling - Case 3'!BV123</f>
        <v>83.620224399017232</v>
      </c>
      <c r="BV53" s="100">
        <f>'Recycling - Case 3'!BW123</f>
        <v>0.8096543260878607</v>
      </c>
      <c r="BW53" s="986">
        <f>'Recycling - Case 3'!BX123</f>
        <v>20.130442654288622</v>
      </c>
      <c r="BX53" s="948">
        <f>'Recycling - Case 3'!BY123</f>
        <v>83.620224399017232</v>
      </c>
      <c r="BY53" s="100">
        <f>'Recycling - Case 3'!BZ123</f>
        <v>0.8096543260878607</v>
      </c>
      <c r="BZ53" s="986">
        <f>'Recycling - Case 3'!CA123</f>
        <v>20.130442654288622</v>
      </c>
      <c r="CA53" s="535">
        <v>2043</v>
      </c>
      <c r="CB53" s="579">
        <f>'Recycling - Case 1'!CB123</f>
        <v>0.38396518535060065</v>
      </c>
      <c r="CC53" s="100">
        <f>'Recycling - Case 1'!CC123</f>
        <v>0.43430009311670525</v>
      </c>
      <c r="CD53" s="100">
        <f>'Recycling - Case 1'!CD123</f>
        <v>0.38396518535060065</v>
      </c>
      <c r="CE53" s="471">
        <f>'Recycling - Case 1'!CE123</f>
        <v>0.43430009311670525</v>
      </c>
      <c r="CF53" s="579">
        <f>'Recycling - Case 2'!CB123</f>
        <v>0.3543953583316084</v>
      </c>
      <c r="CG53" s="100">
        <f>'Recycling - Case 2'!CC123</f>
        <v>0.45582200337323497</v>
      </c>
      <c r="CH53" s="100">
        <f>'Recycling - Case 2'!CD123</f>
        <v>0.3543953583316084</v>
      </c>
      <c r="CI53" s="471">
        <f>'Recycling - Case 2'!CE123</f>
        <v>0.45582200337323497</v>
      </c>
      <c r="CJ53" s="579">
        <f>'Recycling - Case 3'!CB123</f>
        <v>0.3543953583316084</v>
      </c>
      <c r="CK53" s="100">
        <f>'Recycling - Case 3'!CC123</f>
        <v>0.45582200337323497</v>
      </c>
      <c r="CL53" s="100">
        <f>'Recycling - Case 3'!CD123</f>
        <v>0.3543953583316084</v>
      </c>
      <c r="CM53" s="471">
        <f>'Recycling - Case 3'!CE123</f>
        <v>0.45582200337323497</v>
      </c>
    </row>
    <row r="54" spans="1:91">
      <c r="A54">
        <f>'Input data'!A143</f>
        <v>2043</v>
      </c>
      <c r="C54" s="116">
        <f>'4A SWD Case 1'!BG113</f>
        <v>374.02306669976264</v>
      </c>
      <c r="D54" s="3">
        <f>'4B Biological treatment '!T107</f>
        <v>0.92868431243623306</v>
      </c>
      <c r="E54" s="152">
        <f>'4B Biological treatment '!U107</f>
        <v>41.790794059630485</v>
      </c>
      <c r="F54" s="152">
        <f>'4B Biological treatment '!W107</f>
        <v>2.5074476435778292</v>
      </c>
      <c r="G54" s="688">
        <f>'4C2 Open-burning '!R114</f>
        <v>11.206037511236048</v>
      </c>
      <c r="H54" s="688">
        <f>'4C2 Open-burning '!Z114</f>
        <v>3.7704885455173489</v>
      </c>
      <c r="I54" s="688">
        <f>'4C2 Open-burning '!AH114</f>
        <v>5.2491564430531532E-2</v>
      </c>
      <c r="J54" s="93">
        <f>'4D Wastewater treatment and dis'!AV151</f>
        <v>213.94525503274312</v>
      </c>
      <c r="K54" s="3">
        <f>'4D Wastewater treatment and dis'!AW151</f>
        <v>3.5807335323447322</v>
      </c>
      <c r="L54" s="465">
        <f t="shared" si="69"/>
        <v>7854.4844006950152</v>
      </c>
      <c r="M54" s="688">
        <f t="shared" si="70"/>
        <v>19.502370561160895</v>
      </c>
      <c r="N54" s="465">
        <f t="shared" si="71"/>
        <v>1654.9154447613673</v>
      </c>
      <c r="O54" s="464">
        <f t="shared" si="72"/>
        <v>106.65868194056515</v>
      </c>
      <c r="P54" s="465">
        <f t="shared" si="73"/>
        <v>5602.8777507144732</v>
      </c>
      <c r="Q54" s="465">
        <f t="shared" si="74"/>
        <v>7854.4844006950152</v>
      </c>
      <c r="R54" s="467">
        <f t="shared" si="75"/>
        <v>1674.4178153225282</v>
      </c>
      <c r="S54" s="464">
        <f t="shared" si="76"/>
        <v>106.65868194056515</v>
      </c>
      <c r="T54" s="465">
        <f t="shared" si="77"/>
        <v>5602.8777507144732</v>
      </c>
      <c r="U54" s="465">
        <f t="shared" si="78"/>
        <v>15238.438648672582</v>
      </c>
      <c r="V54" s="3"/>
      <c r="W54" s="535">
        <f t="shared" si="79"/>
        <v>2044</v>
      </c>
      <c r="X54" s="948">
        <f t="shared" si="80"/>
        <v>7606.7505226623343</v>
      </c>
      <c r="Y54" s="465">
        <f t="shared" si="81"/>
        <v>1693.3125871560601</v>
      </c>
      <c r="Z54" s="465">
        <f t="shared" si="82"/>
        <v>100.34695424127779</v>
      </c>
      <c r="AA54" s="465">
        <f t="shared" si="83"/>
        <v>5674.9567527457912</v>
      </c>
      <c r="AB54" s="986">
        <f t="shared" si="22"/>
        <v>15075.366816805465</v>
      </c>
      <c r="AC54" s="1206" t="str">
        <f>IF(OR('Recycling - Case 1'!AC124="No",'Recycling - Case 1'!T164="No"), "No", "Yes")</f>
        <v>Yes</v>
      </c>
      <c r="AD54" s="948">
        <f t="shared" si="84"/>
        <v>7606.7505226623343</v>
      </c>
      <c r="AE54" s="465">
        <f t="shared" si="85"/>
        <v>1693.3125871560601</v>
      </c>
      <c r="AF54" s="465">
        <f t="shared" si="86"/>
        <v>100.34695424127779</v>
      </c>
      <c r="AG54" s="465">
        <f t="shared" si="87"/>
        <v>5674.9567527457912</v>
      </c>
      <c r="AH54" s="986">
        <f t="shared" si="60"/>
        <v>15075.366816805465</v>
      </c>
      <c r="AI54" s="1206" t="str">
        <f>IF(OR('Recycling - Case 1'!AI35="No",'Recycling - Case 1'!Z164="No"), "No", "Yes")</f>
        <v>Yes</v>
      </c>
      <c r="AJ54" s="948">
        <f t="shared" si="88"/>
        <v>6670.3888775582136</v>
      </c>
      <c r="AK54" s="465">
        <f t="shared" si="89"/>
        <v>1693.3125871560601</v>
      </c>
      <c r="AL54" s="465">
        <f t="shared" si="90"/>
        <v>96.40328083424086</v>
      </c>
      <c r="AM54" s="465">
        <f t="shared" si="91"/>
        <v>5914.5291012970993</v>
      </c>
      <c r="AN54" s="986">
        <f t="shared" si="92"/>
        <v>14374.633846845614</v>
      </c>
      <c r="AO54" s="1201" t="str">
        <f>IF(OR('Recycling - Case 2'!AC124="No",'Recycling - Case 2'!T164="No"), "No", "Yes")</f>
        <v>Yes</v>
      </c>
      <c r="AP54" s="948">
        <f t="shared" si="93"/>
        <v>6670.3888775582136</v>
      </c>
      <c r="AQ54" s="465">
        <f t="shared" si="94"/>
        <v>1693.3125871560601</v>
      </c>
      <c r="AR54" s="465">
        <f t="shared" si="95"/>
        <v>96.40328083424086</v>
      </c>
      <c r="AS54" s="465">
        <f t="shared" si="96"/>
        <v>5914.5291012970993</v>
      </c>
      <c r="AT54" s="986">
        <f t="shared" si="37"/>
        <v>14374.633846845614</v>
      </c>
      <c r="AU54" s="1206" t="str">
        <f>IF(OR('Recycling - Case 2'!AC124="No",'Recycling - Case 2'!T204="No"), "No", "Yes")</f>
        <v>Yes</v>
      </c>
      <c r="AV54" s="948">
        <f t="shared" si="63"/>
        <v>6671.7598886464311</v>
      </c>
      <c r="AW54" s="465">
        <f t="shared" si="64"/>
        <v>1028.3845163260598</v>
      </c>
      <c r="AX54" s="465">
        <f t="shared" si="65"/>
        <v>96.40328083424086</v>
      </c>
      <c r="AY54" s="465">
        <f t="shared" si="66"/>
        <v>5914.5291012970993</v>
      </c>
      <c r="AZ54" s="986">
        <f t="shared" si="67"/>
        <v>13711.07678710383</v>
      </c>
      <c r="BA54" s="1206" t="str">
        <f>IF(OR('Recycling - Case 3'!AC124="No",'Recycling - Case 3'!T164="No"), "No", "Yes")</f>
        <v>Yes</v>
      </c>
      <c r="BB54" s="948">
        <f t="shared" si="97"/>
        <v>6671.7598886464311</v>
      </c>
      <c r="BC54" s="465">
        <f t="shared" si="98"/>
        <v>1028.3845163260598</v>
      </c>
      <c r="BD54" s="465">
        <f t="shared" si="99"/>
        <v>96.40328083424086</v>
      </c>
      <c r="BE54" s="465">
        <f t="shared" si="100"/>
        <v>5914.5291012970993</v>
      </c>
      <c r="BF54" s="986">
        <f t="shared" si="47"/>
        <v>13711.07678710383</v>
      </c>
      <c r="BG54" s="1206" t="str">
        <f>IF(OR('Recycling - Case 3'!AC124="No",'Recycling - Case 3'!T204="No"), "No", "Yes")</f>
        <v>Yes</v>
      </c>
      <c r="BH54" s="535">
        <f t="shared" si="48"/>
        <v>2044</v>
      </c>
      <c r="BI54" s="465">
        <f>'Recycling - Case 1'!BV124</f>
        <v>84.784727521025147</v>
      </c>
      <c r="BJ54" s="100">
        <f>'Recycling - Case 1'!BW124</f>
        <v>0.74193531931822232</v>
      </c>
      <c r="BK54" s="986">
        <f>'Recycling - Case 1'!BX124</f>
        <v>17.937118955715363</v>
      </c>
      <c r="BL54" s="948">
        <f>'Recycling - Case 1'!BY124</f>
        <v>84.784727521025147</v>
      </c>
      <c r="BM54" s="100">
        <f>'Recycling - Case 1'!BZ124</f>
        <v>0.74193531931822232</v>
      </c>
      <c r="BN54" s="986">
        <f>'Recycling - Case 1'!CA124</f>
        <v>17.937118955715363</v>
      </c>
      <c r="BO54" s="465">
        <f>'Recycling - Case 2'!BV124</f>
        <v>84.033584590862731</v>
      </c>
      <c r="BP54" s="100">
        <f>'Recycling - Case 2'!BW124</f>
        <v>0.81059063416835475</v>
      </c>
      <c r="BQ54" s="986">
        <f>'Recycling - Case 2'!BX124</f>
        <v>17.937118955715363</v>
      </c>
      <c r="BR54" s="948">
        <f>'Recycling - Case 2'!BY124</f>
        <v>84.033584590862731</v>
      </c>
      <c r="BS54" s="100">
        <f>'Recycling - Case 2'!BZ124</f>
        <v>0.81059063416835475</v>
      </c>
      <c r="BT54" s="986">
        <f>'Recycling - Case 2'!CA124</f>
        <v>17.937118955715363</v>
      </c>
      <c r="BU54" s="465">
        <f>'Recycling - Case 3'!BV124</f>
        <v>84.033584590862731</v>
      </c>
      <c r="BV54" s="100">
        <f>'Recycling - Case 3'!BW124</f>
        <v>0.81059063416835475</v>
      </c>
      <c r="BW54" s="986">
        <f>'Recycling - Case 3'!BX124</f>
        <v>17.937118955715363</v>
      </c>
      <c r="BX54" s="948">
        <f>'Recycling - Case 3'!BY124</f>
        <v>84.033584590862731</v>
      </c>
      <c r="BY54" s="100">
        <f>'Recycling - Case 3'!BZ124</f>
        <v>0.81059063416835475</v>
      </c>
      <c r="BZ54" s="986">
        <f>'Recycling - Case 3'!CA124</f>
        <v>17.937118955715363</v>
      </c>
      <c r="CA54" s="535">
        <v>2044</v>
      </c>
      <c r="CB54" s="579">
        <f>'Recycling - Case 1'!CB124</f>
        <v>0.39332041773324455</v>
      </c>
      <c r="CC54" s="100">
        <f>'Recycling - Case 1'!CC124</f>
        <v>0.44023906751014341</v>
      </c>
      <c r="CD54" s="100">
        <f>'Recycling - Case 1'!CD124</f>
        <v>0.39332041773324455</v>
      </c>
      <c r="CE54" s="471">
        <f>'Recycling - Case 1'!CE124</f>
        <v>0.44023906751014341</v>
      </c>
      <c r="CF54" s="579">
        <f>'Recycling - Case 2'!CB124</f>
        <v>0.35625581557970565</v>
      </c>
      <c r="CG54" s="100">
        <f>'Recycling - Case 2'!CC124</f>
        <v>0.45603938319844894</v>
      </c>
      <c r="CH54" s="100">
        <f>'Recycling - Case 2'!CD124</f>
        <v>0.35625581557970565</v>
      </c>
      <c r="CI54" s="471">
        <f>'Recycling - Case 2'!CE124</f>
        <v>0.45603938319844894</v>
      </c>
      <c r="CJ54" s="579">
        <f>'Recycling - Case 3'!CB124</f>
        <v>0.35625581557970565</v>
      </c>
      <c r="CK54" s="100">
        <f>'Recycling - Case 3'!CC124</f>
        <v>0.45603938319844894</v>
      </c>
      <c r="CL54" s="100">
        <f>'Recycling - Case 3'!CD124</f>
        <v>0.35625581557970565</v>
      </c>
      <c r="CM54" s="471">
        <f>'Recycling - Case 3'!CE124</f>
        <v>0.45603938319844894</v>
      </c>
    </row>
    <row r="55" spans="1:91">
      <c r="A55">
        <f>'Input data'!A144</f>
        <v>2044</v>
      </c>
      <c r="C55" s="116">
        <f>'4A SWD Case 1'!BG114</f>
        <v>362.22621536487304</v>
      </c>
      <c r="D55" s="3">
        <f>'4B Biological treatment '!T108</f>
        <v>0.93916394185028307</v>
      </c>
      <c r="E55" s="152">
        <f>'4B Biological treatment '!U108</f>
        <v>42.262377383262731</v>
      </c>
      <c r="F55" s="152">
        <f>'4B Biological treatment '!W108</f>
        <v>2.5357426429957641</v>
      </c>
      <c r="G55" s="688">
        <f>'4C2 Open-burning '!R115</f>
        <v>10.542899208080049</v>
      </c>
      <c r="H55" s="688">
        <f>'4C2 Open-burning '!Z115</f>
        <v>3.5473628087315801</v>
      </c>
      <c r="I55" s="688">
        <f>'4C2 Open-burning '!AH115</f>
        <v>4.9385277580111492E-2</v>
      </c>
      <c r="J55" s="93">
        <f>'4D Wastewater treatment and dis'!AV152</f>
        <v>217.07427759022261</v>
      </c>
      <c r="K55" s="3">
        <f>'4D Wastewater treatment and dis'!AW152</f>
        <v>3.6012803979068257</v>
      </c>
      <c r="L55" s="465">
        <f t="shared" si="69"/>
        <v>7606.7505226623343</v>
      </c>
      <c r="M55" s="688">
        <f t="shared" si="70"/>
        <v>19.722442778855946</v>
      </c>
      <c r="N55" s="465">
        <f t="shared" si="71"/>
        <v>1673.5901443772041</v>
      </c>
      <c r="O55" s="464">
        <f t="shared" si="72"/>
        <v>100.34695424127779</v>
      </c>
      <c r="P55" s="465">
        <f t="shared" si="73"/>
        <v>5674.9567527457912</v>
      </c>
      <c r="Q55" s="465">
        <f t="shared" si="74"/>
        <v>7606.7505226623343</v>
      </c>
      <c r="R55" s="467">
        <f t="shared" si="75"/>
        <v>1693.3125871560601</v>
      </c>
      <c r="S55" s="464">
        <f t="shared" si="76"/>
        <v>100.34695424127779</v>
      </c>
      <c r="T55" s="465">
        <f t="shared" si="77"/>
        <v>5674.9567527457912</v>
      </c>
      <c r="U55" s="465">
        <f t="shared" si="78"/>
        <v>15075.366816805465</v>
      </c>
      <c r="V55" s="3"/>
      <c r="W55" s="535">
        <f t="shared" si="79"/>
        <v>2045</v>
      </c>
      <c r="X55" s="948">
        <f t="shared" si="80"/>
        <v>7370.153663575903</v>
      </c>
      <c r="Y55" s="465">
        <f t="shared" si="81"/>
        <v>1711.9541108089772</v>
      </c>
      <c r="Z55" s="465">
        <f t="shared" si="82"/>
        <v>94.062107183361249</v>
      </c>
      <c r="AA55" s="465">
        <f t="shared" si="83"/>
        <v>5746.2933282221347</v>
      </c>
      <c r="AB55" s="986">
        <f t="shared" si="22"/>
        <v>14922.463209790376</v>
      </c>
      <c r="AC55" s="1206" t="str">
        <f>IF(OR('Recycling - Case 1'!AC125="No",'Recycling - Case 1'!T165="No"), "No", "Yes")</f>
        <v>Yes</v>
      </c>
      <c r="AD55" s="948">
        <f t="shared" si="84"/>
        <v>7370.153663575903</v>
      </c>
      <c r="AE55" s="465">
        <f t="shared" si="85"/>
        <v>1711.9541108089772</v>
      </c>
      <c r="AF55" s="465">
        <f t="shared" si="86"/>
        <v>94.062107183361249</v>
      </c>
      <c r="AG55" s="465">
        <f t="shared" si="87"/>
        <v>5746.2933282221347</v>
      </c>
      <c r="AH55" s="986">
        <f t="shared" si="60"/>
        <v>14922.463209790376</v>
      </c>
      <c r="AI55" s="1206" t="str">
        <f>IF(OR('Recycling - Case 1'!AI36="No",'Recycling - Case 1'!Z165="No"), "No", "Yes")</f>
        <v>Yes</v>
      </c>
      <c r="AJ55" s="948">
        <f t="shared" si="88"/>
        <v>6458.9916674678298</v>
      </c>
      <c r="AK55" s="465">
        <f t="shared" si="89"/>
        <v>1711.9541108089772</v>
      </c>
      <c r="AL55" s="465">
        <f t="shared" si="90"/>
        <v>96.233325896338457</v>
      </c>
      <c r="AM55" s="465">
        <f t="shared" si="91"/>
        <v>5947.0341528525169</v>
      </c>
      <c r="AN55" s="986">
        <f t="shared" si="92"/>
        <v>14214.213257025662</v>
      </c>
      <c r="AO55" s="1201" t="str">
        <f>IF(OR('Recycling - Case 2'!AC125="No",'Recycling - Case 2'!T165="No"), "No", "Yes")</f>
        <v>Yes</v>
      </c>
      <c r="AP55" s="948">
        <f t="shared" si="93"/>
        <v>6458.9916674678298</v>
      </c>
      <c r="AQ55" s="465">
        <f t="shared" si="94"/>
        <v>1711.9541108089772</v>
      </c>
      <c r="AR55" s="465">
        <f t="shared" si="95"/>
        <v>96.233325896338457</v>
      </c>
      <c r="AS55" s="465">
        <f t="shared" si="96"/>
        <v>5947.0341528525169</v>
      </c>
      <c r="AT55" s="986">
        <f t="shared" si="37"/>
        <v>14214.213257025662</v>
      </c>
      <c r="AU55" s="1206" t="str">
        <f>IF(OR('Recycling - Case 2'!AC125="No",'Recycling - Case 2'!T205="No"), "No", "Yes")</f>
        <v>Yes</v>
      </c>
      <c r="AV55" s="948">
        <f t="shared" si="63"/>
        <v>6460.4053699291926</v>
      </c>
      <c r="AW55" s="465">
        <f t="shared" si="64"/>
        <v>1039.7059075628563</v>
      </c>
      <c r="AX55" s="465">
        <f t="shared" si="65"/>
        <v>96.233325896338457</v>
      </c>
      <c r="AY55" s="465">
        <f t="shared" si="66"/>
        <v>5947.0341528525169</v>
      </c>
      <c r="AZ55" s="986">
        <f t="shared" si="67"/>
        <v>13543.378756240905</v>
      </c>
      <c r="BA55" s="1206" t="str">
        <f>IF(OR('Recycling - Case 3'!AC125="No",'Recycling - Case 3'!T165="No"), "No", "Yes")</f>
        <v>Yes</v>
      </c>
      <c r="BB55" s="948">
        <f t="shared" si="97"/>
        <v>6460.4053699291926</v>
      </c>
      <c r="BC55" s="465">
        <f t="shared" si="98"/>
        <v>1039.7059075628563</v>
      </c>
      <c r="BD55" s="465">
        <f t="shared" si="99"/>
        <v>96.233325896338457</v>
      </c>
      <c r="BE55" s="465">
        <f t="shared" si="100"/>
        <v>5947.0341528525169</v>
      </c>
      <c r="BF55" s="986">
        <f t="shared" si="47"/>
        <v>13543.378756240905</v>
      </c>
      <c r="BG55" s="1206" t="str">
        <f>IF(OR('Recycling - Case 3'!AC125="No",'Recycling - Case 3'!T205="No"), "No", "Yes")</f>
        <v>Yes</v>
      </c>
      <c r="BH55" s="535">
        <f t="shared" si="48"/>
        <v>2045</v>
      </c>
      <c r="BI55" s="465">
        <f>'Recycling - Case 1'!BV125</f>
        <v>84.552052224670589</v>
      </c>
      <c r="BJ55" s="100">
        <f>'Recycling - Case 1'!BW125</f>
        <v>0.75552844069492764</v>
      </c>
      <c r="BK55" s="986">
        <f>'Recycling - Case 1'!BX125</f>
        <v>16.782742966516778</v>
      </c>
      <c r="BL55" s="948">
        <f>'Recycling - Case 1'!BY125</f>
        <v>84.552052224670589</v>
      </c>
      <c r="BM55" s="100">
        <f>'Recycling - Case 1'!BZ125</f>
        <v>0.75552844069492764</v>
      </c>
      <c r="BN55" s="986">
        <f>'Recycling - Case 1'!CA125</f>
        <v>16.782742966516778</v>
      </c>
      <c r="BO55" s="465">
        <f>'Recycling - Case 2'!BV125</f>
        <v>84.84395830987377</v>
      </c>
      <c r="BP55" s="100">
        <f>'Recycling - Case 2'!BW125</f>
        <v>0.81239974792568226</v>
      </c>
      <c r="BQ55" s="986">
        <f>'Recycling - Case 2'!BX125</f>
        <v>16.782742966516778</v>
      </c>
      <c r="BR55" s="948">
        <f>'Recycling - Case 2'!BY125</f>
        <v>84.84395830987377</v>
      </c>
      <c r="BS55" s="100">
        <f>'Recycling - Case 2'!BZ125</f>
        <v>0.81239974792568226</v>
      </c>
      <c r="BT55" s="986">
        <f>'Recycling - Case 2'!CA125</f>
        <v>16.782742966516778</v>
      </c>
      <c r="BU55" s="465">
        <f>'Recycling - Case 3'!BV125</f>
        <v>84.84395830987377</v>
      </c>
      <c r="BV55" s="100">
        <f>'Recycling - Case 3'!BW125</f>
        <v>0.81239974792568226</v>
      </c>
      <c r="BW55" s="986">
        <f>'Recycling - Case 3'!BX125</f>
        <v>16.782742966516778</v>
      </c>
      <c r="BX55" s="948">
        <f>'Recycling - Case 3'!BY125</f>
        <v>84.84395830987377</v>
      </c>
      <c r="BY55" s="100">
        <f>'Recycling - Case 3'!BZ125</f>
        <v>0.81239974792568226</v>
      </c>
      <c r="BZ55" s="986">
        <f>'Recycling - Case 3'!CA125</f>
        <v>16.782742966516778</v>
      </c>
      <c r="CA55" s="535">
        <v>2045</v>
      </c>
      <c r="CB55" s="579">
        <f>'Recycling - Case 1'!CB125</f>
        <v>0.40249409924640822</v>
      </c>
      <c r="CC55" s="100">
        <f>'Recycling - Case 1'!CC125</f>
        <v>0.44862364597109561</v>
      </c>
      <c r="CD55" s="100">
        <f>'Recycling - Case 1'!CD125</f>
        <v>0.40249409924640822</v>
      </c>
      <c r="CE55" s="471">
        <f>'Recycling - Case 1'!CE125</f>
        <v>0.44862364597109561</v>
      </c>
      <c r="CF55" s="579">
        <f>'Recycling - Case 2'!CB125</f>
        <v>0.3580271944924307</v>
      </c>
      <c r="CG55" s="100">
        <f>'Recycling - Case 2'!CC125</f>
        <v>0.45745736809684456</v>
      </c>
      <c r="CH55" s="100">
        <f>'Recycling - Case 2'!CD125</f>
        <v>0.3580271944924307</v>
      </c>
      <c r="CI55" s="471">
        <f>'Recycling - Case 2'!CE125</f>
        <v>0.45745736809684456</v>
      </c>
      <c r="CJ55" s="579">
        <f>'Recycling - Case 3'!CB125</f>
        <v>0.3580271944924307</v>
      </c>
      <c r="CK55" s="100">
        <f>'Recycling - Case 3'!CC125</f>
        <v>0.45745736809684456</v>
      </c>
      <c r="CL55" s="100">
        <f>'Recycling - Case 3'!CD125</f>
        <v>0.3580271944924307</v>
      </c>
      <c r="CM55" s="471">
        <f>'Recycling - Case 3'!CE125</f>
        <v>0.45745736809684456</v>
      </c>
    </row>
    <row r="56" spans="1:91">
      <c r="A56">
        <f>'Input data'!A145</f>
        <v>2045</v>
      </c>
      <c r="C56" s="116">
        <f>'4A SWD Case 1'!BG115</f>
        <v>350.95969826551919</v>
      </c>
      <c r="D56" s="3">
        <f>'4B Biological treatment '!T109</f>
        <v>0.94950311192954939</v>
      </c>
      <c r="E56" s="152">
        <f>'4B Biological treatment '!U109</f>
        <v>42.727640036829719</v>
      </c>
      <c r="F56" s="152">
        <f>'4B Biological treatment '!W109</f>
        <v>2.563658402209783</v>
      </c>
      <c r="G56" s="688">
        <f>'4C2 Open-burning '!R116</f>
        <v>9.8825851051677329</v>
      </c>
      <c r="H56" s="688">
        <f>'4C2 Open-burning '!Z116</f>
        <v>3.3251873288638678</v>
      </c>
      <c r="I56" s="688">
        <f>'4C2 Open-burning '!AH116</f>
        <v>4.6292219909846083E-2</v>
      </c>
      <c r="J56" s="93">
        <f>'4D Wastewater treatment and dis'!AV153</f>
        <v>220.17909114090514</v>
      </c>
      <c r="K56" s="3">
        <f>'4D Wastewater treatment and dis'!AW153</f>
        <v>3.6210723040746049</v>
      </c>
      <c r="L56" s="465">
        <f t="shared" si="69"/>
        <v>7370.153663575903</v>
      </c>
      <c r="M56" s="688">
        <f t="shared" si="70"/>
        <v>19.939565350520539</v>
      </c>
      <c r="N56" s="465">
        <f t="shared" si="71"/>
        <v>1692.0145454584567</v>
      </c>
      <c r="O56" s="464">
        <f t="shared" si="72"/>
        <v>94.062107183361249</v>
      </c>
      <c r="P56" s="465">
        <f t="shared" si="73"/>
        <v>5746.2933282221347</v>
      </c>
      <c r="Q56" s="465">
        <f t="shared" si="74"/>
        <v>7370.153663575903</v>
      </c>
      <c r="R56" s="467">
        <f t="shared" si="75"/>
        <v>1711.9541108089772</v>
      </c>
      <c r="S56" s="464">
        <f t="shared" si="76"/>
        <v>94.062107183361249</v>
      </c>
      <c r="T56" s="465">
        <f t="shared" si="77"/>
        <v>5746.2933282221347</v>
      </c>
      <c r="U56" s="465">
        <f t="shared" si="78"/>
        <v>14922.463209790376</v>
      </c>
      <c r="V56" s="3"/>
      <c r="W56" s="535">
        <f t="shared" si="79"/>
        <v>2046</v>
      </c>
      <c r="X56" s="948">
        <f t="shared" si="80"/>
        <v>7139.721612489252</v>
      </c>
      <c r="Y56" s="465">
        <f t="shared" si="81"/>
        <v>1730.6805741201988</v>
      </c>
      <c r="Z56" s="465">
        <f t="shared" si="82"/>
        <v>87.802953504328386</v>
      </c>
      <c r="AA56" s="465">
        <f t="shared" si="83"/>
        <v>5816.7332072019117</v>
      </c>
      <c r="AB56" s="986">
        <f t="shared" si="22"/>
        <v>14774.938347315692</v>
      </c>
      <c r="AC56" s="1206" t="str">
        <f>IF(OR('Recycling - Case 1'!AC126="No",'Recycling - Case 1'!T166="No"), "No", "Yes")</f>
        <v>Yes</v>
      </c>
      <c r="AD56" s="948">
        <f t="shared" si="84"/>
        <v>7139.721612489252</v>
      </c>
      <c r="AE56" s="465">
        <f t="shared" si="85"/>
        <v>1730.6805741201988</v>
      </c>
      <c r="AF56" s="465">
        <f t="shared" si="86"/>
        <v>87.802953504328386</v>
      </c>
      <c r="AG56" s="465">
        <f t="shared" si="87"/>
        <v>5816.7332072019117</v>
      </c>
      <c r="AH56" s="986">
        <f t="shared" si="60"/>
        <v>14774.938347315692</v>
      </c>
      <c r="AI56" s="1206" t="str">
        <f>IF(OR('Recycling - Case 1'!AI37="No",'Recycling - Case 1'!Z166="No"), "No", "Yes")</f>
        <v>Yes</v>
      </c>
      <c r="AJ56" s="948">
        <f t="shared" si="88"/>
        <v>6262.073133649571</v>
      </c>
      <c r="AK56" s="465">
        <f t="shared" si="89"/>
        <v>1730.6805741201988</v>
      </c>
      <c r="AL56" s="465">
        <f t="shared" si="90"/>
        <v>96.072832714697583</v>
      </c>
      <c r="AM56" s="465">
        <f t="shared" si="91"/>
        <v>5978.1665609549937</v>
      </c>
      <c r="AN56" s="986">
        <f t="shared" si="92"/>
        <v>14066.993101439461</v>
      </c>
      <c r="AO56" s="1201" t="str">
        <f>IF(OR('Recycling - Case 2'!AC126="No",'Recycling - Case 2'!T166="No"), "No", "Yes")</f>
        <v>Yes</v>
      </c>
      <c r="AP56" s="948">
        <f t="shared" si="93"/>
        <v>6262.073133649571</v>
      </c>
      <c r="AQ56" s="465">
        <f t="shared" si="94"/>
        <v>1730.6805741201988</v>
      </c>
      <c r="AR56" s="465">
        <f t="shared" si="95"/>
        <v>96.072832714697583</v>
      </c>
      <c r="AS56" s="465">
        <f t="shared" si="96"/>
        <v>5978.1665609549937</v>
      </c>
      <c r="AT56" s="986">
        <f t="shared" si="37"/>
        <v>14066.993101439461</v>
      </c>
      <c r="AU56" s="1206" t="str">
        <f>IF(OR('Recycling - Case 2'!AC126="No",'Recycling - Case 2'!T206="No"), "No", "Yes")</f>
        <v>Yes</v>
      </c>
      <c r="AV56" s="948">
        <f t="shared" si="63"/>
        <v>6263.5277147476909</v>
      </c>
      <c r="AW56" s="465">
        <f t="shared" si="64"/>
        <v>1051.0788844490392</v>
      </c>
      <c r="AX56" s="465">
        <f t="shared" si="65"/>
        <v>96.072832714697583</v>
      </c>
      <c r="AY56" s="465">
        <f t="shared" si="66"/>
        <v>5978.1665609549937</v>
      </c>
      <c r="AZ56" s="986">
        <f t="shared" si="67"/>
        <v>13388.84599286642</v>
      </c>
      <c r="BA56" s="1206" t="str">
        <f>IF(OR('Recycling - Case 3'!AC126="No",'Recycling - Case 3'!T166="No"), "No", "Yes")</f>
        <v>Yes</v>
      </c>
      <c r="BB56" s="948">
        <f t="shared" si="97"/>
        <v>6263.5277147476909</v>
      </c>
      <c r="BC56" s="465">
        <f t="shared" si="98"/>
        <v>1051.0788844490392</v>
      </c>
      <c r="BD56" s="465">
        <f t="shared" si="99"/>
        <v>96.072832714697583</v>
      </c>
      <c r="BE56" s="465">
        <f t="shared" si="100"/>
        <v>5978.1665609549937</v>
      </c>
      <c r="BF56" s="986">
        <f t="shared" si="47"/>
        <v>13388.84599286642</v>
      </c>
      <c r="BG56" s="1206" t="str">
        <f>IF(OR('Recycling - Case 3'!AC126="No",'Recycling - Case 3'!T206="No"), "No", "Yes")</f>
        <v>Yes</v>
      </c>
      <c r="BH56" s="535">
        <f t="shared" si="48"/>
        <v>2046</v>
      </c>
      <c r="BI56" s="465">
        <f>'Recycling - Case 1'!BV126</f>
        <v>83.994461354259016</v>
      </c>
      <c r="BJ56" s="100">
        <f>'Recycling - Case 1'!BW126</f>
        <v>0.76762846019454867</v>
      </c>
      <c r="BK56" s="986">
        <f>'Recycling - Case 1'!BX126</f>
        <v>13.70088482714506</v>
      </c>
      <c r="BL56" s="948">
        <f>'Recycling - Case 1'!BY126</f>
        <v>83.994461354259016</v>
      </c>
      <c r="BM56" s="100">
        <f>'Recycling - Case 1'!BZ126</f>
        <v>0.76762846019454867</v>
      </c>
      <c r="BN56" s="986">
        <f>'Recycling - Case 1'!CA126</f>
        <v>13.70088482714506</v>
      </c>
      <c r="BO56" s="465">
        <f>'Recycling - Case 2'!BV126</f>
        <v>84.886665700946992</v>
      </c>
      <c r="BP56" s="100">
        <f>'Recycling - Case 2'!BW126</f>
        <v>0.81249413162263384</v>
      </c>
      <c r="BQ56" s="986">
        <f>'Recycling - Case 2'!BX126</f>
        <v>13.70088482714506</v>
      </c>
      <c r="BR56" s="948">
        <f>'Recycling - Case 2'!BY126</f>
        <v>84.886665700946992</v>
      </c>
      <c r="BS56" s="100">
        <f>'Recycling - Case 2'!BZ126</f>
        <v>0.81249413162263384</v>
      </c>
      <c r="BT56" s="986">
        <f>'Recycling - Case 2'!CA126</f>
        <v>13.70088482714506</v>
      </c>
      <c r="BU56" s="465">
        <f>'Recycling - Case 3'!BV126</f>
        <v>84.886665700946992</v>
      </c>
      <c r="BV56" s="100">
        <f>'Recycling - Case 3'!BW126</f>
        <v>0.81249413162263384</v>
      </c>
      <c r="BW56" s="986">
        <f>'Recycling - Case 3'!BX126</f>
        <v>13.70088482714506</v>
      </c>
      <c r="BX56" s="948">
        <f>'Recycling - Case 3'!BY126</f>
        <v>84.886665700946992</v>
      </c>
      <c r="BY56" s="100">
        <f>'Recycling - Case 3'!BZ126</f>
        <v>0.81249413162263384</v>
      </c>
      <c r="BZ56" s="986">
        <f>'Recycling - Case 3'!CA126</f>
        <v>13.70088482714506</v>
      </c>
      <c r="CA56" s="535">
        <v>2046</v>
      </c>
      <c r="CB56" s="579">
        <f>'Recycling - Case 1'!CB126</f>
        <v>0.41148826957073359</v>
      </c>
      <c r="CC56" s="100">
        <f>'Recycling - Case 1'!CC126</f>
        <v>0.4508068468421641</v>
      </c>
      <c r="CD56" s="100">
        <f>'Recycling - Case 1'!CD126</f>
        <v>0.41148826957073359</v>
      </c>
      <c r="CE56" s="471">
        <f>'Recycling - Case 1'!CE126</f>
        <v>0.4508068468421641</v>
      </c>
      <c r="CF56" s="579">
        <f>'Recycling - Case 2'!CB126</f>
        <v>0.35970503432823298</v>
      </c>
      <c r="CG56" s="100">
        <f>'Recycling - Case 2'!CC126</f>
        <v>0.45658303041628712</v>
      </c>
      <c r="CH56" s="100">
        <f>'Recycling - Case 2'!CD126</f>
        <v>0.35970503432823298</v>
      </c>
      <c r="CI56" s="471">
        <f>'Recycling - Case 2'!CE126</f>
        <v>0.45658303041628712</v>
      </c>
      <c r="CJ56" s="579">
        <f>'Recycling - Case 3'!CB126</f>
        <v>0.35970503432823298</v>
      </c>
      <c r="CK56" s="100">
        <f>'Recycling - Case 3'!CC126</f>
        <v>0.45658303041628712</v>
      </c>
      <c r="CL56" s="100">
        <f>'Recycling - Case 3'!CD126</f>
        <v>0.35970503432823298</v>
      </c>
      <c r="CM56" s="471">
        <f>'Recycling - Case 3'!CE126</f>
        <v>0.45658303041628712</v>
      </c>
    </row>
    <row r="57" spans="1:91">
      <c r="A57">
        <f>'Input data'!A146</f>
        <v>2046</v>
      </c>
      <c r="C57" s="116">
        <f>'4A SWD Case 1'!BG116</f>
        <v>339.98674345186913</v>
      </c>
      <c r="D57" s="3">
        <f>'4B Biological treatment '!T110</f>
        <v>0.95988939219090341</v>
      </c>
      <c r="E57" s="152">
        <f>'4B Biological treatment '!U110</f>
        <v>43.195022648590651</v>
      </c>
      <c r="F57" s="152">
        <f>'4B Biological treatment '!W110</f>
        <v>2.5917013589154392</v>
      </c>
      <c r="G57" s="688">
        <f>'4C2 Open-burning '!R117</f>
        <v>9.2249704633993428</v>
      </c>
      <c r="H57" s="688">
        <f>'4C2 Open-burning '!Z117</f>
        <v>3.1039201350260783</v>
      </c>
      <c r="I57" s="688">
        <f>'4C2 Open-burning '!AH117</f>
        <v>4.3211807114133534E-2</v>
      </c>
      <c r="J57" s="93">
        <f>'4D Wastewater treatment and dis'!AV154</f>
        <v>223.25354263513088</v>
      </c>
      <c r="K57" s="3">
        <f>'4D Wastewater treatment and dis'!AW154</f>
        <v>3.6400284253682678</v>
      </c>
      <c r="L57" s="465">
        <f t="shared" si="69"/>
        <v>7139.721612489252</v>
      </c>
      <c r="M57" s="688">
        <f t="shared" si="70"/>
        <v>20.157677236008972</v>
      </c>
      <c r="N57" s="465">
        <f t="shared" si="71"/>
        <v>1710.5228968841898</v>
      </c>
      <c r="O57" s="464">
        <f t="shared" si="72"/>
        <v>87.802953504328386</v>
      </c>
      <c r="P57" s="465">
        <f t="shared" si="73"/>
        <v>5816.7332072019117</v>
      </c>
      <c r="Q57" s="465">
        <f t="shared" si="74"/>
        <v>7139.721612489252</v>
      </c>
      <c r="R57" s="467">
        <f t="shared" si="75"/>
        <v>1730.6805741201988</v>
      </c>
      <c r="S57" s="464">
        <f t="shared" si="76"/>
        <v>87.802953504328386</v>
      </c>
      <c r="T57" s="465">
        <f t="shared" si="77"/>
        <v>5816.7332072019117</v>
      </c>
      <c r="U57" s="465">
        <f t="shared" si="78"/>
        <v>14774.938347315692</v>
      </c>
      <c r="V57" s="3"/>
      <c r="W57" s="535">
        <f t="shared" si="79"/>
        <v>2047</v>
      </c>
      <c r="X57" s="948">
        <f t="shared" si="80"/>
        <v>6924.1364061221839</v>
      </c>
      <c r="Y57" s="465">
        <f t="shared" si="81"/>
        <v>1749.5755108248327</v>
      </c>
      <c r="Z57" s="465">
        <f t="shared" si="82"/>
        <v>81.567776959374697</v>
      </c>
      <c r="AA57" s="465">
        <f t="shared" si="83"/>
        <v>5886.237231243731</v>
      </c>
      <c r="AB57" s="986">
        <f t="shared" si="22"/>
        <v>14641.516925150123</v>
      </c>
      <c r="AC57" s="1206" t="str">
        <f>IF(OR('Recycling - Case 1'!AC127="No",'Recycling - Case 1'!T167="No"), "No", "Yes")</f>
        <v>Yes</v>
      </c>
      <c r="AD57" s="948">
        <f t="shared" si="84"/>
        <v>6924.1364061221839</v>
      </c>
      <c r="AE57" s="465">
        <f t="shared" si="85"/>
        <v>1749.5755108248327</v>
      </c>
      <c r="AF57" s="465">
        <f t="shared" si="86"/>
        <v>81.567776959374697</v>
      </c>
      <c r="AG57" s="465">
        <f t="shared" si="87"/>
        <v>5886.237231243731</v>
      </c>
      <c r="AH57" s="986">
        <f t="shared" si="60"/>
        <v>14641.516925150123</v>
      </c>
      <c r="AI57" s="1206" t="str">
        <f>IF(OR('Recycling - Case 1'!AI38="No",'Recycling - Case 1'!Z167="No"), "No", "Yes")</f>
        <v>Yes</v>
      </c>
      <c r="AJ57" s="948">
        <f t="shared" si="88"/>
        <v>6085.5390711537184</v>
      </c>
      <c r="AK57" s="465">
        <f t="shared" si="89"/>
        <v>1749.5755108248327</v>
      </c>
      <c r="AL57" s="465">
        <f t="shared" si="90"/>
        <v>95.921521407997176</v>
      </c>
      <c r="AM57" s="465">
        <f t="shared" si="91"/>
        <v>6007.9147323321222</v>
      </c>
      <c r="AN57" s="986">
        <f t="shared" si="92"/>
        <v>13938.95083571867</v>
      </c>
      <c r="AO57" s="1201" t="str">
        <f>IF(OR('Recycling - Case 2'!AC127="No",'Recycling - Case 2'!T167="No"), "No", "Yes")</f>
        <v>Yes</v>
      </c>
      <c r="AP57" s="948">
        <f t="shared" si="93"/>
        <v>6085.5390711537184</v>
      </c>
      <c r="AQ57" s="465">
        <f t="shared" si="94"/>
        <v>1749.5755108248327</v>
      </c>
      <c r="AR57" s="465">
        <f t="shared" si="95"/>
        <v>95.921521407997176</v>
      </c>
      <c r="AS57" s="465">
        <f t="shared" si="96"/>
        <v>6007.9147323321222</v>
      </c>
      <c r="AT57" s="986">
        <f t="shared" si="37"/>
        <v>13938.95083571867</v>
      </c>
      <c r="AU57" s="1206" t="str">
        <f>IF(OR('Recycling - Case 2'!AC127="No",'Recycling - Case 2'!T207="No"), "No", "Yes")</f>
        <v>Yes</v>
      </c>
      <c r="AV57" s="948">
        <f t="shared" si="63"/>
        <v>6087.0327952803409</v>
      </c>
      <c r="AW57" s="465">
        <f t="shared" si="64"/>
        <v>1062.554178787128</v>
      </c>
      <c r="AX57" s="465">
        <f t="shared" si="65"/>
        <v>95.921521407997176</v>
      </c>
      <c r="AY57" s="465">
        <f t="shared" si="66"/>
        <v>6007.9147323321222</v>
      </c>
      <c r="AZ57" s="986">
        <f t="shared" si="67"/>
        <v>13253.423227807587</v>
      </c>
      <c r="BA57" s="1206" t="str">
        <f>IF(OR('Recycling - Case 3'!AC127="No",'Recycling - Case 3'!T167="No"), "No", "Yes")</f>
        <v>Yes</v>
      </c>
      <c r="BB57" s="948">
        <f t="shared" si="97"/>
        <v>6087.0327952803409</v>
      </c>
      <c r="BC57" s="465">
        <f t="shared" si="98"/>
        <v>1062.554178787128</v>
      </c>
      <c r="BD57" s="465">
        <f t="shared" si="99"/>
        <v>95.921521407997176</v>
      </c>
      <c r="BE57" s="465">
        <f t="shared" si="100"/>
        <v>6007.9147323321222</v>
      </c>
      <c r="BF57" s="986">
        <f t="shared" si="47"/>
        <v>13253.423227807587</v>
      </c>
      <c r="BG57" s="1206" t="str">
        <f>IF(OR('Recycling - Case 3'!AC127="No",'Recycling - Case 3'!T207="No"), "No", "Yes")</f>
        <v>Yes</v>
      </c>
      <c r="BH57" s="535">
        <f t="shared" si="48"/>
        <v>2047</v>
      </c>
      <c r="BI57" s="465">
        <f>'Recycling - Case 1'!BV127</f>
        <v>83.566799570370009</v>
      </c>
      <c r="BJ57" s="100">
        <f>'Recycling - Case 1'!BW127</f>
        <v>0.77959060919916501</v>
      </c>
      <c r="BK57" s="986">
        <f>'Recycling - Case 1'!BX127</f>
        <v>10.954052763386235</v>
      </c>
      <c r="BL57" s="948">
        <f>'Recycling - Case 1'!BY127</f>
        <v>83.566799570370009</v>
      </c>
      <c r="BM57" s="100">
        <f>'Recycling - Case 1'!BZ127</f>
        <v>0.77959060919916501</v>
      </c>
      <c r="BN57" s="986">
        <f>'Recycling - Case 1'!CA127</f>
        <v>10.954052763386235</v>
      </c>
      <c r="BO57" s="465">
        <f>'Recycling - Case 2'!BV127</f>
        <v>85.072149895517555</v>
      </c>
      <c r="BP57" s="100">
        <f>'Recycling - Case 2'!BW127</f>
        <v>0.81290295372265087</v>
      </c>
      <c r="BQ57" s="986">
        <f>'Recycling - Case 2'!BX127</f>
        <v>10.954052763386235</v>
      </c>
      <c r="BR57" s="948">
        <f>'Recycling - Case 2'!BY127</f>
        <v>85.072149895517555</v>
      </c>
      <c r="BS57" s="100">
        <f>'Recycling - Case 2'!BZ127</f>
        <v>0.81290295372265087</v>
      </c>
      <c r="BT57" s="986">
        <f>'Recycling - Case 2'!CA127</f>
        <v>10.954052763386235</v>
      </c>
      <c r="BU57" s="465">
        <f>'Recycling - Case 3'!BV127</f>
        <v>85.072149895517555</v>
      </c>
      <c r="BV57" s="100">
        <f>'Recycling - Case 3'!BW127</f>
        <v>0.81290295372265087</v>
      </c>
      <c r="BW57" s="986">
        <f>'Recycling - Case 3'!BX127</f>
        <v>10.954052763386235</v>
      </c>
      <c r="BX57" s="948">
        <f>'Recycling - Case 3'!BY127</f>
        <v>85.072149895517555</v>
      </c>
      <c r="BY57" s="100">
        <f>'Recycling - Case 3'!BZ127</f>
        <v>0.81290295372265087</v>
      </c>
      <c r="BZ57" s="986">
        <f>'Recycling - Case 3'!CA127</f>
        <v>10.954052763386235</v>
      </c>
      <c r="CA57" s="535">
        <v>2047</v>
      </c>
      <c r="CB57" s="579">
        <f>'Recycling - Case 1'!CB127</f>
        <v>0.42031179982262135</v>
      </c>
      <c r="CC57" s="100">
        <f>'Recycling - Case 1'!CC127</f>
        <v>0.45354426827699168</v>
      </c>
      <c r="CD57" s="100">
        <f>'Recycling - Case 1'!CD127</f>
        <v>0.42031179982262135</v>
      </c>
      <c r="CE57" s="471">
        <f>'Recycling - Case 1'!CE127</f>
        <v>0.45354426827699168</v>
      </c>
      <c r="CF57" s="579">
        <f>'Recycling - Case 2'!CB127</f>
        <v>0.3612914238418905</v>
      </c>
      <c r="CG57" s="100">
        <f>'Recycling - Case 2'!CC127</f>
        <v>0.45613296804117476</v>
      </c>
      <c r="CH57" s="100">
        <f>'Recycling - Case 2'!CD127</f>
        <v>0.3612914238418905</v>
      </c>
      <c r="CI57" s="471">
        <f>'Recycling - Case 2'!CE127</f>
        <v>0.45613296804117476</v>
      </c>
      <c r="CJ57" s="579">
        <f>'Recycling - Case 3'!CB127</f>
        <v>0.3612914238418905</v>
      </c>
      <c r="CK57" s="100">
        <f>'Recycling - Case 3'!CC127</f>
        <v>0.45613296804117476</v>
      </c>
      <c r="CL57" s="100">
        <f>'Recycling - Case 3'!CD127</f>
        <v>0.3612914238418905</v>
      </c>
      <c r="CM57" s="471">
        <f>'Recycling - Case 3'!CE127</f>
        <v>0.45613296804117476</v>
      </c>
    </row>
    <row r="58" spans="1:91">
      <c r="A58">
        <f>'Input data'!A147</f>
        <v>2047</v>
      </c>
      <c r="C58" s="116">
        <f>'4A SWD Case 1'!BG117</f>
        <v>329.72078124391351</v>
      </c>
      <c r="D58" s="3">
        <f>'4B Biological treatment '!T111</f>
        <v>0.97036911304760565</v>
      </c>
      <c r="E58" s="152">
        <f>'4B Biological treatment '!U111</f>
        <v>43.666610087142246</v>
      </c>
      <c r="F58" s="152">
        <f>'4B Biological treatment '!W111</f>
        <v>2.6199966052285348</v>
      </c>
      <c r="G58" s="688">
        <f>'4C2 Open-burning '!R118</f>
        <v>8.5698749664301825</v>
      </c>
      <c r="H58" s="688">
        <f>'4C2 Open-burning '!Z118</f>
        <v>2.8835005562886731</v>
      </c>
      <c r="I58" s="688">
        <f>'4C2 Open-burning '!AH118</f>
        <v>4.0143194551233517E-2</v>
      </c>
      <c r="J58" s="93">
        <f>'4D Wastewater treatment and dis'!AV155</f>
        <v>226.2958715894099</v>
      </c>
      <c r="K58" s="3">
        <f>'4D Wastewater treatment and dis'!AW155</f>
        <v>3.658141702793944</v>
      </c>
      <c r="L58" s="465">
        <f t="shared" si="69"/>
        <v>6924.1364061221839</v>
      </c>
      <c r="M58" s="688">
        <f t="shared" si="70"/>
        <v>20.377751373999718</v>
      </c>
      <c r="N58" s="465">
        <f t="shared" si="71"/>
        <v>1729.197759450833</v>
      </c>
      <c r="O58" s="464">
        <f t="shared" si="72"/>
        <v>81.567776959374697</v>
      </c>
      <c r="P58" s="465">
        <f t="shared" si="73"/>
        <v>5886.237231243731</v>
      </c>
      <c r="Q58" s="465">
        <f t="shared" si="74"/>
        <v>6924.1364061221839</v>
      </c>
      <c r="R58" s="467">
        <f t="shared" si="75"/>
        <v>1749.5755108248327</v>
      </c>
      <c r="S58" s="464">
        <f t="shared" si="76"/>
        <v>81.567776959374697</v>
      </c>
      <c r="T58" s="465">
        <f t="shared" si="77"/>
        <v>5886.237231243731</v>
      </c>
      <c r="U58" s="465">
        <f t="shared" si="78"/>
        <v>14641.516925150123</v>
      </c>
      <c r="V58" s="3"/>
      <c r="W58" s="535">
        <f t="shared" si="79"/>
        <v>2048</v>
      </c>
      <c r="X58" s="948">
        <f t="shared" si="80"/>
        <v>6721.4326743822103</v>
      </c>
      <c r="Y58" s="465">
        <f t="shared" si="81"/>
        <v>1768.0033654920494</v>
      </c>
      <c r="Z58" s="465">
        <f t="shared" si="82"/>
        <v>81.46465978543695</v>
      </c>
      <c r="AA58" s="465">
        <f t="shared" si="83"/>
        <v>5954.8021996509069</v>
      </c>
      <c r="AB58" s="986">
        <f t="shared" si="22"/>
        <v>14525.702899310603</v>
      </c>
      <c r="AC58" s="1206" t="str">
        <f>IF(OR('Recycling - Case 1'!AC128="No",'Recycling - Case 1'!T168="No"), "No", "Yes")</f>
        <v>Yes</v>
      </c>
      <c r="AD58" s="948">
        <f t="shared" si="84"/>
        <v>6721.4326743822103</v>
      </c>
      <c r="AE58" s="465">
        <f t="shared" si="85"/>
        <v>1768.0033654920494</v>
      </c>
      <c r="AF58" s="465">
        <f t="shared" si="86"/>
        <v>81.46465978543695</v>
      </c>
      <c r="AG58" s="465">
        <f t="shared" si="87"/>
        <v>5954.8021996509069</v>
      </c>
      <c r="AH58" s="986">
        <f t="shared" si="60"/>
        <v>14525.702899310603</v>
      </c>
      <c r="AI58" s="1206" t="str">
        <f>IF(OR('Recycling - Case 1'!AI39="No",'Recycling - Case 1'!Z168="No"), "No", "Yes")</f>
        <v>Yes</v>
      </c>
      <c r="AJ58" s="948">
        <f t="shared" si="88"/>
        <v>5927.3446808857934</v>
      </c>
      <c r="AK58" s="465">
        <f t="shared" si="89"/>
        <v>1768.0033654920494</v>
      </c>
      <c r="AL58" s="465">
        <f t="shared" si="90"/>
        <v>95.77895104262808</v>
      </c>
      <c r="AM58" s="465">
        <f t="shared" si="91"/>
        <v>6036.3038409468463</v>
      </c>
      <c r="AN58" s="986">
        <f t="shared" si="92"/>
        <v>13827.430838367318</v>
      </c>
      <c r="AO58" s="1201" t="str">
        <f>IF(OR('Recycling - Case 2'!AC128="No",'Recycling - Case 2'!T168="No"), "No", "Yes")</f>
        <v>Yes</v>
      </c>
      <c r="AP58" s="948">
        <f t="shared" si="93"/>
        <v>5927.3446808857934</v>
      </c>
      <c r="AQ58" s="465">
        <f t="shared" si="94"/>
        <v>1768.0033654920494</v>
      </c>
      <c r="AR58" s="465">
        <f t="shared" si="95"/>
        <v>95.77895104262808</v>
      </c>
      <c r="AS58" s="465">
        <f t="shared" si="96"/>
        <v>6036.3038409468463</v>
      </c>
      <c r="AT58" s="986">
        <f t="shared" si="37"/>
        <v>13827.430838367318</v>
      </c>
      <c r="AU58" s="1206" t="str">
        <f>IF(OR('Recycling - Case 2'!AC128="No",'Recycling - Case 2'!T208="No"), "No", "Yes")</f>
        <v>Yes</v>
      </c>
      <c r="AV58" s="948">
        <f t="shared" si="63"/>
        <v>5928.8758848290308</v>
      </c>
      <c r="AW58" s="465">
        <f t="shared" si="64"/>
        <v>1073.7458043337738</v>
      </c>
      <c r="AX58" s="465">
        <f t="shared" si="65"/>
        <v>95.778951042628037</v>
      </c>
      <c r="AY58" s="465">
        <f t="shared" si="66"/>
        <v>6036.3038409468463</v>
      </c>
      <c r="AZ58" s="986">
        <f t="shared" si="67"/>
        <v>13134.704481152279</v>
      </c>
      <c r="BA58" s="1206" t="str">
        <f>IF(OR('Recycling - Case 3'!AC128="No",'Recycling - Case 3'!T168="No"), "No", "Yes")</f>
        <v>Yes</v>
      </c>
      <c r="BB58" s="948">
        <f t="shared" si="97"/>
        <v>5928.8758848290308</v>
      </c>
      <c r="BC58" s="465">
        <f t="shared" si="98"/>
        <v>1073.7458043337738</v>
      </c>
      <c r="BD58" s="465">
        <f t="shared" si="99"/>
        <v>95.778951042628037</v>
      </c>
      <c r="BE58" s="465">
        <f t="shared" si="100"/>
        <v>6036.3038409468463</v>
      </c>
      <c r="BF58" s="986">
        <f t="shared" si="47"/>
        <v>13134.704481152279</v>
      </c>
      <c r="BG58" s="1206" t="str">
        <f>IF(OR('Recycling - Case 3'!AC128="No",'Recycling - Case 3'!T208="No"), "No", "Yes")</f>
        <v>Yes</v>
      </c>
      <c r="BH58" s="535">
        <f t="shared" si="48"/>
        <v>2048</v>
      </c>
      <c r="BI58" s="465">
        <f>'Recycling - Case 1'!BV128</f>
        <v>83.360391019666466</v>
      </c>
      <c r="BJ58" s="100">
        <f>'Recycling - Case 1'!BW128</f>
        <v>0.78961508634756017</v>
      </c>
      <c r="BK58" s="986">
        <f>'Recycling - Case 1'!BX128</f>
        <v>8.1084358304824757</v>
      </c>
      <c r="BL58" s="948">
        <f>'Recycling - Case 1'!BY128</f>
        <v>83.360391019666466</v>
      </c>
      <c r="BM58" s="100">
        <f>'Recycling - Case 1'!BZ128</f>
        <v>0.78961508634756017</v>
      </c>
      <c r="BN58" s="986">
        <f>'Recycling - Case 1'!CA128</f>
        <v>8.1084358304824757</v>
      </c>
      <c r="BO58" s="465">
        <f>'Recycling - Case 2'!BV128</f>
        <v>85.185368685012108</v>
      </c>
      <c r="BP58" s="100">
        <f>'Recycling - Case 2'!BW128</f>
        <v>0.81315162202595836</v>
      </c>
      <c r="BQ58" s="986">
        <f>'Recycling - Case 2'!BX128</f>
        <v>8.1084358304824757</v>
      </c>
      <c r="BR58" s="948">
        <f>'Recycling - Case 2'!BY128</f>
        <v>85.185368685012108</v>
      </c>
      <c r="BS58" s="100">
        <f>'Recycling - Case 2'!BZ128</f>
        <v>0.81315162202595836</v>
      </c>
      <c r="BT58" s="986">
        <f>'Recycling - Case 2'!CA128</f>
        <v>8.1084358304824757</v>
      </c>
      <c r="BU58" s="465">
        <f>'Recycling - Case 3'!BV128</f>
        <v>85.185368685012108</v>
      </c>
      <c r="BV58" s="100">
        <f>'Recycling - Case 3'!BW128</f>
        <v>0.81315162202595836</v>
      </c>
      <c r="BW58" s="986">
        <f>'Recycling - Case 3'!BX128</f>
        <v>8.1084358304824757</v>
      </c>
      <c r="BX58" s="948">
        <f>'Recycling - Case 3'!BY128</f>
        <v>85.185368685012108</v>
      </c>
      <c r="BY58" s="100">
        <f>'Recycling - Case 3'!BZ128</f>
        <v>0.81315162202595836</v>
      </c>
      <c r="BZ58" s="986">
        <f>'Recycling - Case 3'!CA128</f>
        <v>8.1084358304824757</v>
      </c>
      <c r="CA58" s="535">
        <v>2048</v>
      </c>
      <c r="CB58" s="579">
        <f>'Recycling - Case 1'!CB128</f>
        <v>0.42177915458209947</v>
      </c>
      <c r="CC58" s="100">
        <f>'Recycling - Case 1'!CC128</f>
        <v>0.45550064360935638</v>
      </c>
      <c r="CD58" s="100">
        <f>'Recycling - Case 1'!CD128</f>
        <v>0.42177915458209947</v>
      </c>
      <c r="CE58" s="471">
        <f>'Recycling - Case 1'!CE128</f>
        <v>0.45550064360935638</v>
      </c>
      <c r="CF58" s="579">
        <f>'Recycling - Case 2'!CB128</f>
        <v>0.36279022145966822</v>
      </c>
      <c r="CG58" s="100">
        <f>'Recycling - Case 2'!CC128</f>
        <v>0.45549510145564964</v>
      </c>
      <c r="CH58" s="100">
        <f>'Recycling - Case 2'!CD128</f>
        <v>0.36279022145966822</v>
      </c>
      <c r="CI58" s="471">
        <f>'Recycling - Case 2'!CE128</f>
        <v>0.45549510145564964</v>
      </c>
      <c r="CJ58" s="579">
        <f>'Recycling - Case 3'!CB128</f>
        <v>0.36279022145966822</v>
      </c>
      <c r="CK58" s="100">
        <f>'Recycling - Case 3'!CC128</f>
        <v>0.45549510145564964</v>
      </c>
      <c r="CL58" s="100">
        <f>'Recycling - Case 3'!CD128</f>
        <v>0.36279022145966822</v>
      </c>
      <c r="CM58" s="471">
        <f>'Recycling - Case 3'!CE128</f>
        <v>0.45549510145564964</v>
      </c>
    </row>
    <row r="59" spans="1:91">
      <c r="A59">
        <f>'Input data'!A148</f>
        <v>2048</v>
      </c>
      <c r="C59" s="116">
        <f>'4A SWD Case 1'!BG118</f>
        <v>320.06822258962904</v>
      </c>
      <c r="D59" s="3">
        <f>'4B Biological treatment '!T112</f>
        <v>0.98058977564728211</v>
      </c>
      <c r="E59" s="152">
        <f>'4B Biological treatment '!U112</f>
        <v>44.126539904127689</v>
      </c>
      <c r="F59" s="152">
        <f>'4B Biological treatment '!W112</f>
        <v>2.6475923942476616</v>
      </c>
      <c r="G59" s="688">
        <f>'4C2 Open-burning '!R119</f>
        <v>8.5590410155677201</v>
      </c>
      <c r="H59" s="688">
        <f>'4C2 Open-burning '!Z119</f>
        <v>2.8798552635088965</v>
      </c>
      <c r="I59" s="688">
        <f>'4C2 Open-burning '!AH119</f>
        <v>4.0092445923169046E-2</v>
      </c>
      <c r="J59" s="93">
        <f>'4D Wastewater treatment and dis'!AV156</f>
        <v>229.30569931764754</v>
      </c>
      <c r="K59" s="3">
        <f>'4D Wastewater treatment and dis'!AW156</f>
        <v>3.6754274644526079</v>
      </c>
      <c r="L59" s="465">
        <f t="shared" si="69"/>
        <v>6721.4326743822103</v>
      </c>
      <c r="M59" s="688">
        <f t="shared" si="70"/>
        <v>20.592385288592926</v>
      </c>
      <c r="N59" s="465">
        <f t="shared" si="71"/>
        <v>1747.4109802034566</v>
      </c>
      <c r="O59" s="464">
        <f t="shared" si="72"/>
        <v>81.46465978543695</v>
      </c>
      <c r="P59" s="465">
        <f t="shared" si="73"/>
        <v>5954.8021996509069</v>
      </c>
      <c r="Q59" s="465">
        <f t="shared" si="74"/>
        <v>6721.4326743822103</v>
      </c>
      <c r="R59" s="467">
        <f t="shared" si="75"/>
        <v>1768.0033654920494</v>
      </c>
      <c r="S59" s="464">
        <f t="shared" si="76"/>
        <v>81.46465978543695</v>
      </c>
      <c r="T59" s="465">
        <f t="shared" si="77"/>
        <v>5954.8021996509069</v>
      </c>
      <c r="U59" s="465">
        <f t="shared" si="78"/>
        <v>14525.702899310603</v>
      </c>
      <c r="V59" s="3"/>
      <c r="W59" s="535">
        <f t="shared" si="79"/>
        <v>2049</v>
      </c>
      <c r="X59" s="948">
        <f t="shared" si="80"/>
        <v>6537.6049973100289</v>
      </c>
      <c r="Y59" s="465">
        <f t="shared" si="81"/>
        <v>1785.5069913941211</v>
      </c>
      <c r="Z59" s="465">
        <f t="shared" si="82"/>
        <v>81.367548102586511</v>
      </c>
      <c r="AA59" s="465">
        <f t="shared" si="83"/>
        <v>6022.4192582663018</v>
      </c>
      <c r="AB59" s="986">
        <f t="shared" si="22"/>
        <v>14426.898795073037</v>
      </c>
      <c r="AC59" s="1206" t="str">
        <f>IF(OR('Recycling - Case 1'!AC129="No",'Recycling - Case 1'!T169="No"), "No", "Yes")</f>
        <v>Yes</v>
      </c>
      <c r="AD59" s="948">
        <f t="shared" si="84"/>
        <v>6537.6049973100289</v>
      </c>
      <c r="AE59" s="465">
        <f t="shared" si="85"/>
        <v>1785.5069913941211</v>
      </c>
      <c r="AF59" s="465">
        <f t="shared" si="86"/>
        <v>81.367548102586511</v>
      </c>
      <c r="AG59" s="465">
        <f t="shared" si="87"/>
        <v>6022.4192582663018</v>
      </c>
      <c r="AH59" s="986">
        <f t="shared" si="60"/>
        <v>14426.898795073037</v>
      </c>
      <c r="AI59" s="1206" t="str">
        <f>IF(OR('Recycling - Case 1'!AI40="No",'Recycling - Case 1'!Z169="No"), "No", "Yes")</f>
        <v>Yes</v>
      </c>
      <c r="AJ59" s="948">
        <f t="shared" si="88"/>
        <v>5787.0088208769048</v>
      </c>
      <c r="AK59" s="465">
        <f t="shared" si="89"/>
        <v>1785.5069913941211</v>
      </c>
      <c r="AL59" s="465">
        <f t="shared" si="90"/>
        <v>95.644741876362303</v>
      </c>
      <c r="AM59" s="465">
        <f t="shared" si="91"/>
        <v>6063.3526844622811</v>
      </c>
      <c r="AN59" s="986">
        <f t="shared" si="92"/>
        <v>13731.513238609668</v>
      </c>
      <c r="AO59" s="1201" t="str">
        <f>IF(OR('Recycling - Case 2'!AC129="No",'Recycling - Case 2'!T169="No"), "No", "Yes")</f>
        <v>Yes</v>
      </c>
      <c r="AP59" s="948">
        <f t="shared" si="93"/>
        <v>5787.0088208769048</v>
      </c>
      <c r="AQ59" s="465">
        <f t="shared" si="94"/>
        <v>1785.5069913941211</v>
      </c>
      <c r="AR59" s="465">
        <f t="shared" si="95"/>
        <v>95.644741876362303</v>
      </c>
      <c r="AS59" s="465">
        <f t="shared" si="96"/>
        <v>6063.3526844622811</v>
      </c>
      <c r="AT59" s="986">
        <f t="shared" si="37"/>
        <v>13731.513238609668</v>
      </c>
      <c r="AU59" s="1206" t="str">
        <f>IF(OR('Recycling - Case 2'!AC129="No",'Recycling - Case 2'!T209="No"), "No", "Yes")</f>
        <v>Yes</v>
      </c>
      <c r="AV59" s="948">
        <f t="shared" si="63"/>
        <v>5788.5759101267267</v>
      </c>
      <c r="AW59" s="465">
        <f t="shared" si="64"/>
        <v>1084.3761262210551</v>
      </c>
      <c r="AX59" s="465">
        <f t="shared" si="65"/>
        <v>95.644741876362303</v>
      </c>
      <c r="AY59" s="465">
        <f t="shared" si="66"/>
        <v>6063.3526844622811</v>
      </c>
      <c r="AZ59" s="986">
        <f t="shared" si="67"/>
        <v>13031.949462686425</v>
      </c>
      <c r="BA59" s="1206" t="str">
        <f>IF(OR('Recycling - Case 3'!AC129="No",'Recycling - Case 3'!T169="No"), "No", "Yes")</f>
        <v>Yes</v>
      </c>
      <c r="BB59" s="948">
        <f t="shared" si="97"/>
        <v>5788.5759101267267</v>
      </c>
      <c r="BC59" s="465">
        <f t="shared" si="98"/>
        <v>1084.3761262210551</v>
      </c>
      <c r="BD59" s="465">
        <f t="shared" si="99"/>
        <v>95.644741876362303</v>
      </c>
      <c r="BE59" s="465">
        <f t="shared" si="100"/>
        <v>6063.3526844622811</v>
      </c>
      <c r="BF59" s="986">
        <f t="shared" si="47"/>
        <v>13031.949462686425</v>
      </c>
      <c r="BG59" s="1206" t="str">
        <f>IF(OR('Recycling - Case 3'!AC129="No",'Recycling - Case 3'!T209="No"), "No", "Yes")</f>
        <v>Yes</v>
      </c>
      <c r="BH59" s="535">
        <f t="shared" si="48"/>
        <v>2049</v>
      </c>
      <c r="BI59" s="465">
        <f>'Recycling - Case 1'!BV129</f>
        <v>82.855727071297736</v>
      </c>
      <c r="BJ59" s="100">
        <f>'Recycling - Case 1'!BW129</f>
        <v>0.79838948852333813</v>
      </c>
      <c r="BK59" s="986">
        <f>'Recycling - Case 1'!BX129</f>
        <v>3.8430600747493693</v>
      </c>
      <c r="BL59" s="948">
        <f>'Recycling - Case 1'!BY129</f>
        <v>82.855727071297736</v>
      </c>
      <c r="BM59" s="100">
        <f>'Recycling - Case 1'!BZ129</f>
        <v>0.79838948852333813</v>
      </c>
      <c r="BN59" s="986">
        <f>'Recycling - Case 1'!CA129</f>
        <v>3.8430600747493693</v>
      </c>
      <c r="BO59" s="465">
        <f>'Recycling - Case 2'!BV129</f>
        <v>84.668069850196588</v>
      </c>
      <c r="BP59" s="100">
        <f>'Recycling - Case 2'!BW129</f>
        <v>0.81201002935254374</v>
      </c>
      <c r="BQ59" s="986">
        <f>'Recycling - Case 2'!BX129</f>
        <v>3.8430600747493693</v>
      </c>
      <c r="BR59" s="948">
        <f>'Recycling - Case 2'!BY129</f>
        <v>84.668069850196588</v>
      </c>
      <c r="BS59" s="100">
        <f>'Recycling - Case 2'!BZ129</f>
        <v>0.81201002935254374</v>
      </c>
      <c r="BT59" s="986">
        <f>'Recycling - Case 2'!CA129</f>
        <v>3.8430600747493693</v>
      </c>
      <c r="BU59" s="465">
        <f>'Recycling - Case 3'!BV129</f>
        <v>84.668069850196588</v>
      </c>
      <c r="BV59" s="100">
        <f>'Recycling - Case 3'!BW129</f>
        <v>0.81201002935254374</v>
      </c>
      <c r="BW59" s="986">
        <f>'Recycling - Case 3'!BX129</f>
        <v>3.8430600747493693</v>
      </c>
      <c r="BX59" s="948">
        <f>'Recycling - Case 3'!BY129</f>
        <v>84.668069850196588</v>
      </c>
      <c r="BY59" s="100">
        <f>'Recycling - Case 3'!BZ129</f>
        <v>0.81201002935254374</v>
      </c>
      <c r="BZ59" s="986">
        <f>'Recycling - Case 3'!CA129</f>
        <v>3.8430600747493693</v>
      </c>
      <c r="CA59" s="535">
        <v>2049</v>
      </c>
      <c r="CB59" s="579">
        <f>'Recycling - Case 1'!CB129</f>
        <v>0.42316412007873572</v>
      </c>
      <c r="CC59" s="100">
        <f>'Recycling - Case 1'!CC129</f>
        <v>0.45281648943708663</v>
      </c>
      <c r="CD59" s="100">
        <f>'Recycling - Case 1'!CD129</f>
        <v>0.42316412007873572</v>
      </c>
      <c r="CE59" s="471">
        <f>'Recycling - Case 1'!CE129</f>
        <v>0.45281648943708663</v>
      </c>
      <c r="CF59" s="579">
        <f>'Recycling - Case 2'!CB129</f>
        <v>0.36420472758603006</v>
      </c>
      <c r="CG59" s="100">
        <f>'Recycling - Case 2'!CC129</f>
        <v>0.45297849255275946</v>
      </c>
      <c r="CH59" s="100">
        <f>'Recycling - Case 2'!CD129</f>
        <v>0.36420472758603006</v>
      </c>
      <c r="CI59" s="471">
        <f>'Recycling - Case 2'!CE129</f>
        <v>0.45297849255275946</v>
      </c>
      <c r="CJ59" s="579">
        <f>'Recycling - Case 3'!CB129</f>
        <v>0.36420472758603006</v>
      </c>
      <c r="CK59" s="100">
        <f>'Recycling - Case 3'!CC129</f>
        <v>0.45297849255275946</v>
      </c>
      <c r="CL59" s="100">
        <f>'Recycling - Case 3'!CD129</f>
        <v>0.36420472758603006</v>
      </c>
      <c r="CM59" s="471">
        <f>'Recycling - Case 3'!CE129</f>
        <v>0.45297849255275946</v>
      </c>
    </row>
    <row r="60" spans="1:91" ht="15" thickBot="1">
      <c r="A60">
        <f>'Input data'!A149</f>
        <v>2049</v>
      </c>
      <c r="C60" s="116">
        <f>'4A SWD Case 1'!BG119</f>
        <v>311.31452368142993</v>
      </c>
      <c r="D60" s="3">
        <f>'4B Biological treatment '!T113</f>
        <v>0.99029783216534728</v>
      </c>
      <c r="E60" s="152">
        <f>'4B Biological treatment '!U113</f>
        <v>44.563402447440623</v>
      </c>
      <c r="F60" s="152">
        <f>'4B Biological treatment '!W113</f>
        <v>2.6738041468464373</v>
      </c>
      <c r="G60" s="688">
        <f>'4C2 Open-burning '!R120</f>
        <v>8.5488380284221677</v>
      </c>
      <c r="H60" s="688">
        <f>'4C2 Open-burning '!Z120</f>
        <v>2.8764222707026708</v>
      </c>
      <c r="I60" s="688">
        <f>'4C2 Open-burning '!AH120</f>
        <v>4.0044652869058915E-2</v>
      </c>
      <c r="J60" s="93">
        <f>'4D Wastewater treatment and dis'!AV157</f>
        <v>232.28243523365401</v>
      </c>
      <c r="K60" s="3">
        <f>'4D Wastewater treatment and dis'!AW157</f>
        <v>3.6918971559986042</v>
      </c>
      <c r="L60" s="465">
        <f t="shared" si="69"/>
        <v>6537.6049973100289</v>
      </c>
      <c r="M60" s="688">
        <f t="shared" si="70"/>
        <v>20.796254475472292</v>
      </c>
      <c r="N60" s="465">
        <f t="shared" si="71"/>
        <v>1764.7107369186488</v>
      </c>
      <c r="O60" s="464">
        <f t="shared" si="72"/>
        <v>81.367548102586511</v>
      </c>
      <c r="P60" s="465">
        <f t="shared" si="73"/>
        <v>6022.4192582663018</v>
      </c>
      <c r="Q60" s="465">
        <f t="shared" si="74"/>
        <v>6537.6049973100289</v>
      </c>
      <c r="R60" s="467">
        <f t="shared" si="75"/>
        <v>1785.5069913941211</v>
      </c>
      <c r="S60" s="464">
        <f t="shared" si="76"/>
        <v>81.367548102586511</v>
      </c>
      <c r="T60" s="465">
        <f t="shared" si="77"/>
        <v>6022.4192582663018</v>
      </c>
      <c r="U60" s="465">
        <f t="shared" si="78"/>
        <v>14426.898795073037</v>
      </c>
      <c r="V60" s="3"/>
      <c r="W60" s="987">
        <f t="shared" si="79"/>
        <v>2050</v>
      </c>
      <c r="X60" s="991">
        <f t="shared" si="80"/>
        <v>6378.6132249858465</v>
      </c>
      <c r="Y60" s="988">
        <f t="shared" si="81"/>
        <v>1801.3092920260096</v>
      </c>
      <c r="Z60" s="988">
        <f t="shared" si="82"/>
        <v>81.276716759954397</v>
      </c>
      <c r="AA60" s="988">
        <f t="shared" si="83"/>
        <v>6088.9318322729114</v>
      </c>
      <c r="AB60" s="989">
        <f t="shared" si="22"/>
        <v>14350.131066044723</v>
      </c>
      <c r="AC60" s="1206" t="str">
        <f>IF(OR('Recycling - Case 1'!AC130="No",'Recycling - Case 1'!T170="No"), "No", "Yes")</f>
        <v>Yes</v>
      </c>
      <c r="AD60" s="991">
        <f t="shared" si="84"/>
        <v>6378.6132249858465</v>
      </c>
      <c r="AE60" s="988">
        <f t="shared" si="85"/>
        <v>1801.3092920260096</v>
      </c>
      <c r="AF60" s="988">
        <f t="shared" si="86"/>
        <v>81.276716759954397</v>
      </c>
      <c r="AG60" s="988">
        <f t="shared" si="87"/>
        <v>6088.9318322729114</v>
      </c>
      <c r="AH60" s="989">
        <f t="shared" si="60"/>
        <v>14350.131066044723</v>
      </c>
      <c r="AI60" s="1206" t="str">
        <f>IF(OR('Recycling - Case 1'!AI41="No",'Recycling - Case 1'!Z170="No"), "No", "Yes")</f>
        <v>Yes</v>
      </c>
      <c r="AJ60" s="991">
        <f t="shared" si="88"/>
        <v>5668.639414801487</v>
      </c>
      <c r="AK60" s="988">
        <f t="shared" si="89"/>
        <v>1801.3092920260096</v>
      </c>
      <c r="AL60" s="988">
        <f t="shared" si="90"/>
        <v>95.519263059391761</v>
      </c>
      <c r="AM60" s="988">
        <f t="shared" si="91"/>
        <v>6088.9318322729114</v>
      </c>
      <c r="AN60" s="989">
        <f t="shared" si="92"/>
        <v>13654.3998021598</v>
      </c>
      <c r="AO60" s="1201" t="str">
        <f>IF(OR('Recycling - Case 2'!AC130="No",'Recycling - Case 2'!T170="No"), "No", "Yes")</f>
        <v>Yes</v>
      </c>
      <c r="AP60" s="991">
        <f t="shared" si="93"/>
        <v>5668.639414801487</v>
      </c>
      <c r="AQ60" s="988">
        <f t="shared" si="94"/>
        <v>1801.3092920260096</v>
      </c>
      <c r="AR60" s="988">
        <f t="shared" si="95"/>
        <v>95.519263059391761</v>
      </c>
      <c r="AS60" s="988">
        <f t="shared" si="96"/>
        <v>6088.9318322729114</v>
      </c>
      <c r="AT60" s="989">
        <f t="shared" si="37"/>
        <v>13654.3998021598</v>
      </c>
      <c r="AU60" s="1206" t="str">
        <f>IF(OR('Recycling - Case 2'!AC130="No",'Recycling - Case 2'!T210="No"), "No", "Yes")</f>
        <v>Yes</v>
      </c>
      <c r="AV60" s="991">
        <f t="shared" si="63"/>
        <v>5670.2408599382807</v>
      </c>
      <c r="AW60" s="988">
        <f t="shared" si="64"/>
        <v>1093.9731973202888</v>
      </c>
      <c r="AX60" s="988">
        <f t="shared" si="65"/>
        <v>95.519263059391761</v>
      </c>
      <c r="AY60" s="988">
        <f t="shared" si="66"/>
        <v>6088.9318322729114</v>
      </c>
      <c r="AZ60" s="989">
        <f t="shared" si="67"/>
        <v>12948.665152590873</v>
      </c>
      <c r="BA60" s="1206" t="str">
        <f>IF(OR('Recycling - Case 3'!AC130="No",'Recycling - Case 3'!T170="No"), "No", "Yes")</f>
        <v>Yes</v>
      </c>
      <c r="BB60" s="991">
        <f t="shared" si="97"/>
        <v>5670.2408599382807</v>
      </c>
      <c r="BC60" s="988">
        <f t="shared" si="98"/>
        <v>1093.9731973202888</v>
      </c>
      <c r="BD60" s="988">
        <f t="shared" si="99"/>
        <v>95.519263059391761</v>
      </c>
      <c r="BE60" s="988">
        <f t="shared" si="100"/>
        <v>6088.9318322729114</v>
      </c>
      <c r="BF60" s="989">
        <f t="shared" si="47"/>
        <v>12948.665152590873</v>
      </c>
      <c r="BG60" s="1206" t="str">
        <f>IF(OR('Recycling - Case 3'!AC130="No",'Recycling - Case 3'!T210="No"), "No", "Yes")</f>
        <v>Yes</v>
      </c>
      <c r="BH60" s="987">
        <f t="shared" si="48"/>
        <v>2050</v>
      </c>
      <c r="BI60" s="988">
        <f>'Recycling - Case 1'!BV130</f>
        <v>82.497376240059637</v>
      </c>
      <c r="BJ60" s="581">
        <f>'Recycling - Case 1'!BW130</f>
        <v>0.80706358563939073</v>
      </c>
      <c r="BK60" s="989">
        <f>'Recycling - Case 1'!BX130</f>
        <v>0.64876937595797812</v>
      </c>
      <c r="BL60" s="991">
        <f>'Recycling - Case 1'!BY130</f>
        <v>82.497376240059637</v>
      </c>
      <c r="BM60" s="581">
        <f>'Recycling - Case 1'!BZ130</f>
        <v>0.80706358563939073</v>
      </c>
      <c r="BN60" s="989">
        <f>'Recycling - Case 1'!CA130</f>
        <v>0.64876937595797812</v>
      </c>
      <c r="BO60" s="988">
        <f>'Recycling - Case 2'!BV130</f>
        <v>84.46556516105538</v>
      </c>
      <c r="BP60" s="581">
        <f>'Recycling - Case 2'!BW130</f>
        <v>0.81155932674379361</v>
      </c>
      <c r="BQ60" s="989">
        <f>'Recycling - Case 2'!BX130</f>
        <v>0.64876937595797812</v>
      </c>
      <c r="BR60" s="991">
        <f>'Recycling - Case 2'!BY130</f>
        <v>84.46556516105538</v>
      </c>
      <c r="BS60" s="581">
        <f>'Recycling - Case 2'!BZ130</f>
        <v>0.81155932674379361</v>
      </c>
      <c r="BT60" s="989">
        <f>'Recycling - Case 2'!CA130</f>
        <v>0.64876937595797812</v>
      </c>
      <c r="BU60" s="988">
        <f>'Recycling - Case 3'!BV130</f>
        <v>84.46556516105538</v>
      </c>
      <c r="BV60" s="581">
        <f>'Recycling - Case 3'!BW130</f>
        <v>0.81155932674379361</v>
      </c>
      <c r="BW60" s="989">
        <f>'Recycling - Case 3'!BX130</f>
        <v>0.64876937595797812</v>
      </c>
      <c r="BX60" s="991">
        <f>'Recycling - Case 3'!BY130</f>
        <v>84.46556516105538</v>
      </c>
      <c r="BY60" s="581">
        <f>'Recycling - Case 3'!BZ130</f>
        <v>0.81155932674379361</v>
      </c>
      <c r="BZ60" s="989">
        <f>'Recycling - Case 3'!CA130</f>
        <v>0.64876937595797812</v>
      </c>
      <c r="CA60" s="987">
        <v>2050</v>
      </c>
      <c r="CB60" s="580">
        <f>'Recycling - Case 1'!CB130</f>
        <v>0.42446222183140947</v>
      </c>
      <c r="CC60" s="581">
        <f>'Recycling - Case 1'!CC130</f>
        <v>0.45258034228650501</v>
      </c>
      <c r="CD60" s="581">
        <f>'Recycling - Case 1'!CD130</f>
        <v>0.42446222183140947</v>
      </c>
      <c r="CE60" s="582">
        <f>'Recycling - Case 1'!CE130</f>
        <v>0.45258034228650501</v>
      </c>
      <c r="CF60" s="580">
        <f>'Recycling - Case 2'!CB130</f>
        <v>0.36553039723144143</v>
      </c>
      <c r="CG60" s="581">
        <f>'Recycling - Case 2'!CC130</f>
        <v>0.45147983705500883</v>
      </c>
      <c r="CH60" s="581">
        <f>'Recycling - Case 2'!CD130</f>
        <v>0.36553039723144143</v>
      </c>
      <c r="CI60" s="582">
        <f>'Recycling - Case 2'!CE130</f>
        <v>0.45147983705500883</v>
      </c>
      <c r="CJ60" s="580">
        <f>'Recycling - Case 3'!CB130</f>
        <v>0.36553039723144143</v>
      </c>
      <c r="CK60" s="581">
        <f>'Recycling - Case 3'!CC130</f>
        <v>0.45147983705500883</v>
      </c>
      <c r="CL60" s="581">
        <f>'Recycling - Case 3'!CD130</f>
        <v>0.36553039723144143</v>
      </c>
      <c r="CM60" s="582">
        <f>'Recycling - Case 3'!CE130</f>
        <v>0.45147983705500883</v>
      </c>
    </row>
    <row r="61" spans="1:91">
      <c r="A61">
        <f>'Input data'!A150</f>
        <v>2050</v>
      </c>
      <c r="C61" s="116">
        <f>'4A SWD Case 1'!BG120</f>
        <v>303.74348690408794</v>
      </c>
      <c r="D61" s="3">
        <f>'4B Biological treatment '!T114</f>
        <v>0.99906228065779801</v>
      </c>
      <c r="E61" s="152">
        <f>'4B Biological treatment '!U114</f>
        <v>44.957802629600906</v>
      </c>
      <c r="F61" s="152">
        <f>'4B Biological treatment '!W114</f>
        <v>2.6974681577760546</v>
      </c>
      <c r="G61" s="688">
        <f>'4C2 Open-burning '!R121</f>
        <v>8.539294881870827</v>
      </c>
      <c r="H61" s="688">
        <f>'4C2 Open-burning '!Z121</f>
        <v>2.8732112940551322</v>
      </c>
      <c r="I61" s="688">
        <f>'4C2 Open-burning '!AH121</f>
        <v>3.9999950654599312E-2</v>
      </c>
      <c r="J61" s="93">
        <f>'4D Wastewater treatment and dis'!AV158</f>
        <v>235.21978675917049</v>
      </c>
      <c r="K61" s="3">
        <f>'4D Wastewater treatment and dis'!AW158</f>
        <v>3.7074719688075195</v>
      </c>
      <c r="L61" s="465">
        <f t="shared" si="69"/>
        <v>6378.6132249858465</v>
      </c>
      <c r="M61" s="688">
        <f t="shared" si="70"/>
        <v>20.980307893813759</v>
      </c>
      <c r="N61" s="465">
        <f t="shared" si="71"/>
        <v>1780.328984132196</v>
      </c>
      <c r="O61" s="464">
        <f t="shared" si="72"/>
        <v>81.276716759954397</v>
      </c>
      <c r="P61" s="465">
        <f t="shared" si="73"/>
        <v>6088.9318322729114</v>
      </c>
      <c r="Q61" s="417">
        <f t="shared" si="74"/>
        <v>6378.6132249858465</v>
      </c>
      <c r="R61" s="463">
        <f t="shared" si="75"/>
        <v>1801.3092920260096</v>
      </c>
      <c r="S61" s="460">
        <f t="shared" si="76"/>
        <v>81.276716759954397</v>
      </c>
      <c r="T61" s="417">
        <f t="shared" si="77"/>
        <v>6088.9318322729114</v>
      </c>
      <c r="U61" s="417">
        <f t="shared" si="78"/>
        <v>14350.131066044723</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0.42805788838322423</v>
      </c>
      <c r="E64" s="152">
        <f>'4B Biological treatment '!U117</f>
        <v>24.075651484492596</v>
      </c>
      <c r="F64" s="152">
        <f>'4B Biological treatment '!W117</f>
        <v>1.4445390890695555</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8.9892156560477083</v>
      </c>
      <c r="N64" s="465">
        <f t="shared" si="103"/>
        <v>953.39579878590666</v>
      </c>
      <c r="O64" s="464">
        <f t="shared" si="104"/>
        <v>304.9221239283998</v>
      </c>
      <c r="P64" s="465">
        <f t="shared" si="105"/>
        <v>3821.6612855587077</v>
      </c>
      <c r="Q64" s="465">
        <f t="shared" si="106"/>
        <v>16834.009318398883</v>
      </c>
      <c r="R64" s="467">
        <f t="shared" si="107"/>
        <v>962.38501444195435</v>
      </c>
      <c r="S64" s="464">
        <f t="shared" si="108"/>
        <v>304.9221239283998</v>
      </c>
      <c r="T64" s="465">
        <f t="shared" si="109"/>
        <v>3821.6612855587077</v>
      </c>
      <c r="U64" s="465">
        <f t="shared" si="110"/>
        <v>21922.977742327948</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781.09381090408408</v>
      </c>
      <c r="D65" s="3">
        <f>'4B Biological treatment '!T118</f>
        <v>0.47406943375781918</v>
      </c>
      <c r="E65" s="152">
        <f>'4B Biological treatment '!U118</f>
        <v>24.784501028224369</v>
      </c>
      <c r="F65" s="152">
        <f>'4B Biological treatment '!W118</f>
        <v>1.487070061693462</v>
      </c>
      <c r="G65" s="688">
        <f>'4C2 Open-burning '!R91</f>
        <v>31.222564723702661</v>
      </c>
      <c r="H65" s="688">
        <f>'4C2 Open-burning '!Z91</f>
        <v>10.505437139073944</v>
      </c>
      <c r="I65" s="688">
        <f>'4C2 Open-burning '!AH91</f>
        <v>0.14625341618189025</v>
      </c>
      <c r="J65" s="93">
        <f>'4D Wastewater treatment and dis'!AV128</f>
        <v>141.14490959451282</v>
      </c>
      <c r="K65" s="3">
        <f>'4D Wastewater treatment and dis'!AW128</f>
        <v>2.9648745870853959</v>
      </c>
      <c r="L65" s="465">
        <f t="shared" si="101"/>
        <v>16402.970028985765</v>
      </c>
      <c r="M65" s="688">
        <f t="shared" si="102"/>
        <v>9.9554581089142022</v>
      </c>
      <c r="N65" s="465">
        <f t="shared" si="103"/>
        <v>981.46624071768497</v>
      </c>
      <c r="O65" s="464">
        <f t="shared" si="104"/>
        <v>297.17530366064148</v>
      </c>
      <c r="P65" s="465">
        <f t="shared" si="105"/>
        <v>3883.1542234812423</v>
      </c>
      <c r="Q65" s="465">
        <f t="shared" si="106"/>
        <v>16402.970028985765</v>
      </c>
      <c r="R65" s="467">
        <f t="shared" si="107"/>
        <v>991.42169882659914</v>
      </c>
      <c r="S65" s="464">
        <f t="shared" si="108"/>
        <v>297.17530366064148</v>
      </c>
      <c r="T65" s="465">
        <f t="shared" si="109"/>
        <v>3883.1542234812423</v>
      </c>
      <c r="U65" s="465">
        <f t="shared" si="110"/>
        <v>21574.721254954246</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760.80563673746292</v>
      </c>
      <c r="D66" s="3">
        <f>'4B Biological treatment '!T119</f>
        <v>0.54561434902871531</v>
      </c>
      <c r="E66" s="152">
        <f>'4B Biological treatment '!U119</f>
        <v>26.399673379665526</v>
      </c>
      <c r="F66" s="152">
        <f>'4B Biological treatment '!W119</f>
        <v>1.5839804027799314</v>
      </c>
      <c r="G66" s="688">
        <f>'4C2 Open-burning '!R92</f>
        <v>30.431121954769178</v>
      </c>
      <c r="H66" s="688">
        <f>'4C2 Open-burning '!Z92</f>
        <v>10.239140877643077</v>
      </c>
      <c r="I66" s="688">
        <f>'4C2 Open-burning '!AH92</f>
        <v>0.1425461227646681</v>
      </c>
      <c r="J66" s="93">
        <f>'4D Wastewater treatment and dis'!AV129</f>
        <v>144.14298024558073</v>
      </c>
      <c r="K66" s="3">
        <f>'4D Wastewater treatment and dis'!AW129</f>
        <v>2.9946397423199325</v>
      </c>
      <c r="L66" s="465">
        <f t="shared" si="101"/>
        <v>15976.918371486721</v>
      </c>
      <c r="M66" s="688">
        <f t="shared" si="102"/>
        <v>11.457901329603022</v>
      </c>
      <c r="N66" s="465">
        <f t="shared" si="103"/>
        <v>1045.4270658347548</v>
      </c>
      <c r="O66" s="464">
        <f t="shared" si="104"/>
        <v>289.64237844232088</v>
      </c>
      <c r="P66" s="465">
        <f t="shared" si="105"/>
        <v>3955.3409052763745</v>
      </c>
      <c r="Q66" s="465">
        <f t="shared" si="106"/>
        <v>15976.918371486721</v>
      </c>
      <c r="R66" s="467">
        <f t="shared" si="107"/>
        <v>1056.8849671643577</v>
      </c>
      <c r="S66" s="464">
        <f t="shared" si="108"/>
        <v>289.64237844232088</v>
      </c>
      <c r="T66" s="465">
        <f t="shared" si="109"/>
        <v>3955.3409052763745</v>
      </c>
      <c r="U66" s="465">
        <f t="shared" si="110"/>
        <v>21278.786622369775</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739.66330460055906</v>
      </c>
      <c r="D67" s="3">
        <f>'4B Biological treatment '!T120</f>
        <v>0.61771521391224427</v>
      </c>
      <c r="E67" s="152">
        <f>'4B Biological treatment '!U120</f>
        <v>27.797184626050985</v>
      </c>
      <c r="F67" s="152">
        <f>'4B Biological treatment '!W120</f>
        <v>1.6678310775630592</v>
      </c>
      <c r="G67" s="688">
        <f>'4C2 Open-burning '!R93</f>
        <v>29.672687110882105</v>
      </c>
      <c r="H67" s="688">
        <f>'4C2 Open-burning '!Z93</f>
        <v>9.9839507724404033</v>
      </c>
      <c r="I67" s="688">
        <f>'4C2 Open-burning '!AH93</f>
        <v>0.13899344578724943</v>
      </c>
      <c r="J67" s="93">
        <f>'4D Wastewater treatment and dis'!AV130</f>
        <v>146.95485285923994</v>
      </c>
      <c r="K67" s="3">
        <f>'4D Wastewater treatment and dis'!AW130</f>
        <v>3.0199326215672344</v>
      </c>
      <c r="L67" s="465">
        <f t="shared" si="101"/>
        <v>15532.92939661174</v>
      </c>
      <c r="M67" s="688">
        <f t="shared" si="102"/>
        <v>12.972019492157129</v>
      </c>
      <c r="N67" s="465">
        <f t="shared" si="103"/>
        <v>1100.7685111916189</v>
      </c>
      <c r="O67" s="464">
        <f t="shared" si="104"/>
        <v>282.4236215261779</v>
      </c>
      <c r="P67" s="465">
        <f t="shared" si="105"/>
        <v>4022.2310227298813</v>
      </c>
      <c r="Q67" s="465">
        <f t="shared" si="106"/>
        <v>15532.92939661174</v>
      </c>
      <c r="R67" s="467">
        <f t="shared" si="107"/>
        <v>1113.7405306837761</v>
      </c>
      <c r="S67" s="464">
        <f t="shared" si="108"/>
        <v>282.4236215261779</v>
      </c>
      <c r="T67" s="465">
        <f t="shared" si="109"/>
        <v>4022.2310227298813</v>
      </c>
      <c r="U67" s="465">
        <f t="shared" si="110"/>
        <v>20951.324571551573</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718.10483316490036</v>
      </c>
      <c r="D68" s="3">
        <f>'4B Biological treatment '!T121</f>
        <v>0.6499116498865154</v>
      </c>
      <c r="E68" s="152">
        <f>'4B Biological treatment '!U121</f>
        <v>29.246024244893185</v>
      </c>
      <c r="F68" s="152">
        <f>'4B Biological treatment '!W121</f>
        <v>1.754761454693591</v>
      </c>
      <c r="G68" s="688">
        <f>'4C2 Open-burning '!R94</f>
        <v>28.940905191557373</v>
      </c>
      <c r="H68" s="688">
        <f>'4C2 Open-burning '!Z94</f>
        <v>9.73772856036374</v>
      </c>
      <c r="I68" s="688">
        <f>'4C2 Open-burning '!AH94</f>
        <v>0.13556561701826514</v>
      </c>
      <c r="J68" s="93">
        <f>'4D Wastewater treatment and dis'!AV131</f>
        <v>149.84050757936032</v>
      </c>
      <c r="K68" s="3">
        <f>'4D Wastewater treatment and dis'!AW131</f>
        <v>3.0461824986976644</v>
      </c>
      <c r="L68" s="465">
        <f t="shared" si="101"/>
        <v>15080.201496462907</v>
      </c>
      <c r="M68" s="688">
        <f t="shared" si="102"/>
        <v>13.648144647616823</v>
      </c>
      <c r="N68" s="465">
        <f t="shared" si="103"/>
        <v>1158.14256009777</v>
      </c>
      <c r="O68" s="464">
        <f t="shared" si="104"/>
        <v>275.45854623485809</v>
      </c>
      <c r="P68" s="465">
        <f t="shared" si="105"/>
        <v>4090.9672337628426</v>
      </c>
      <c r="Q68" s="465">
        <f t="shared" si="106"/>
        <v>15080.201496462907</v>
      </c>
      <c r="R68" s="467">
        <f t="shared" si="107"/>
        <v>1171.7907047453868</v>
      </c>
      <c r="S68" s="464">
        <f t="shared" si="108"/>
        <v>275.45854623485809</v>
      </c>
      <c r="T68" s="465">
        <f t="shared" si="109"/>
        <v>4090.9672337628426</v>
      </c>
      <c r="U68" s="465">
        <f t="shared" si="110"/>
        <v>20618.417981205996</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696.79163026123388</v>
      </c>
      <c r="D69" s="3">
        <f>'4B Biological treatment '!T122</f>
        <v>0.68240411636348686</v>
      </c>
      <c r="E69" s="152">
        <f>'4B Biological treatment '!U122</f>
        <v>30.708185236356904</v>
      </c>
      <c r="F69" s="152">
        <f>'4B Biological treatment '!W122</f>
        <v>1.842491114181414</v>
      </c>
      <c r="G69" s="688">
        <f>'4C2 Open-burning '!R95</f>
        <v>28.227789911229252</v>
      </c>
      <c r="H69" s="688">
        <f>'4C2 Open-burning '!Z95</f>
        <v>9.4977871008233272</v>
      </c>
      <c r="I69" s="688">
        <f>'4C2 Open-burning '!AH95</f>
        <v>0.1322252269253168</v>
      </c>
      <c r="J69" s="93">
        <f>'4D Wastewater treatment and dis'!AV132</f>
        <v>152.96725183867019</v>
      </c>
      <c r="K69" s="3">
        <f>'4D Wastewater treatment and dis'!AW132</f>
        <v>3.0767240424150479</v>
      </c>
      <c r="L69" s="465">
        <f t="shared" si="101"/>
        <v>14632.624235485911</v>
      </c>
      <c r="M69" s="688">
        <f t="shared" si="102"/>
        <v>14.330486443633223</v>
      </c>
      <c r="N69" s="465">
        <f t="shared" si="103"/>
        <v>1216.0441353597332</v>
      </c>
      <c r="O69" s="464">
        <f t="shared" si="104"/>
        <v>268.67113937536732</v>
      </c>
      <c r="P69" s="465">
        <f t="shared" si="105"/>
        <v>4166.096741760739</v>
      </c>
      <c r="Q69" s="465">
        <f t="shared" si="106"/>
        <v>14632.624235485911</v>
      </c>
      <c r="R69" s="467">
        <f t="shared" si="107"/>
        <v>1230.3746218033664</v>
      </c>
      <c r="S69" s="464">
        <f t="shared" si="108"/>
        <v>268.67113937536732</v>
      </c>
      <c r="T69" s="465">
        <f t="shared" si="109"/>
        <v>4166.096741760739</v>
      </c>
      <c r="U69" s="465">
        <f t="shared" si="110"/>
        <v>20297.766738425384</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675.79810631523696</v>
      </c>
      <c r="D70" s="3">
        <f>'4B Biological treatment '!T123</f>
        <v>0.71548586185078233</v>
      </c>
      <c r="E70" s="152">
        <f>'4B Biological treatment '!U123</f>
        <v>32.196863783285202</v>
      </c>
      <c r="F70" s="152">
        <f>'4B Biological treatment '!W123</f>
        <v>1.9318118269971118</v>
      </c>
      <c r="G70" s="688">
        <f>'4C2 Open-burning '!R96</f>
        <v>27.533771744758472</v>
      </c>
      <c r="H70" s="688">
        <f>'4C2 Open-burning '!Z96</f>
        <v>9.2642712354306553</v>
      </c>
      <c r="I70" s="688">
        <f>'4C2 Open-burning '!AH96</f>
        <v>0.12897429194810181</v>
      </c>
      <c r="J70" s="93">
        <f>'4D Wastewater treatment and dis'!AV133</f>
        <v>156.24565775802807</v>
      </c>
      <c r="K70" s="3">
        <f>'4D Wastewater treatment and dis'!AW133</f>
        <v>3.1096421476826621</v>
      </c>
      <c r="L70" s="465">
        <f t="shared" si="101"/>
        <v>14191.760232619976</v>
      </c>
      <c r="M70" s="688">
        <f t="shared" si="102"/>
        <v>15.025203098866429</v>
      </c>
      <c r="N70" s="465">
        <f t="shared" si="103"/>
        <v>1274.9958058180939</v>
      </c>
      <c r="O70" s="464">
        <f t="shared" si="104"/>
        <v>262.06549819271379</v>
      </c>
      <c r="P70" s="465">
        <f t="shared" si="105"/>
        <v>4245.1478787002143</v>
      </c>
      <c r="Q70" s="465">
        <f t="shared" si="106"/>
        <v>14191.760232619976</v>
      </c>
      <c r="R70" s="467">
        <f t="shared" si="107"/>
        <v>1290.0210089169605</v>
      </c>
      <c r="S70" s="464">
        <f t="shared" si="108"/>
        <v>262.06549819271379</v>
      </c>
      <c r="T70" s="465">
        <f t="shared" si="109"/>
        <v>4245.1478787002143</v>
      </c>
      <c r="U70" s="465">
        <f t="shared" si="110"/>
        <v>19988.994618429868</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655.22598610485045</v>
      </c>
      <c r="D71" s="3">
        <f>'4B Biological treatment '!T124</f>
        <v>0.74957585395177118</v>
      </c>
      <c r="E71" s="152">
        <f>'4B Biological treatment '!U124</f>
        <v>33.730913427829698</v>
      </c>
      <c r="F71" s="152">
        <f>'4B Biological treatment '!W124</f>
        <v>2.023854805669782</v>
      </c>
      <c r="G71" s="688">
        <f>'4C2 Open-burning '!R97</f>
        <v>26.86502930830877</v>
      </c>
      <c r="H71" s="688">
        <f>'4C2 Open-burning '!Z97</f>
        <v>9.0392598793641863</v>
      </c>
      <c r="I71" s="688">
        <f>'4C2 Open-burning '!AH97</f>
        <v>0.12584175409472298</v>
      </c>
      <c r="J71" s="93">
        <f>'4D Wastewater treatment and dis'!AV134</f>
        <v>159.50531261803479</v>
      </c>
      <c r="K71" s="3">
        <f>'4D Wastewater treatment and dis'!AW134</f>
        <v>3.1415063451655998</v>
      </c>
      <c r="L71" s="465">
        <f t="shared" si="101"/>
        <v>13759.745708201859</v>
      </c>
      <c r="M71" s="688">
        <f t="shared" si="102"/>
        <v>15.741092932987195</v>
      </c>
      <c r="N71" s="465">
        <f t="shared" si="103"/>
        <v>1335.7441717420561</v>
      </c>
      <c r="O71" s="464">
        <f t="shared" si="104"/>
        <v>255.70043054432082</v>
      </c>
      <c r="P71" s="465">
        <f t="shared" si="105"/>
        <v>4323.4785319800667</v>
      </c>
      <c r="Q71" s="465">
        <f t="shared" si="106"/>
        <v>13759.745708201859</v>
      </c>
      <c r="R71" s="467">
        <f t="shared" si="107"/>
        <v>1351.4852646750433</v>
      </c>
      <c r="S71" s="464">
        <f t="shared" si="108"/>
        <v>255.70043054432082</v>
      </c>
      <c r="T71" s="465">
        <f t="shared" si="109"/>
        <v>4323.4785319800667</v>
      </c>
      <c r="U71" s="465">
        <f t="shared" si="110"/>
        <v>19690.409935401291</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634.51807486926964</v>
      </c>
      <c r="D72" s="3">
        <f>'4B Biological treatment '!T125</f>
        <v>0.78422825321178746</v>
      </c>
      <c r="E72" s="152">
        <f>'4B Biological treatment '!U125</f>
        <v>35.290271394530428</v>
      </c>
      <c r="F72" s="152">
        <f>'4B Biological treatment '!W125</f>
        <v>2.117416283671826</v>
      </c>
      <c r="G72" s="688">
        <f>'4C2 Open-burning '!R98</f>
        <v>26.221448274552035</v>
      </c>
      <c r="H72" s="688">
        <f>'4C2 Open-burning '!Z98</f>
        <v>8.8227145649781793</v>
      </c>
      <c r="I72" s="688">
        <f>'4C2 Open-burning '!AH98</f>
        <v>0.12282707783062545</v>
      </c>
      <c r="J72" s="93">
        <f>'4D Wastewater treatment and dis'!AV135</f>
        <v>162.75184418132912</v>
      </c>
      <c r="K72" s="3">
        <f>'4D Wastewater treatment and dis'!AW135</f>
        <v>3.172458873590327</v>
      </c>
      <c r="L72" s="465">
        <f t="shared" si="101"/>
        <v>13324.879572254662</v>
      </c>
      <c r="M72" s="688">
        <f t="shared" si="102"/>
        <v>16.468793317447538</v>
      </c>
      <c r="N72" s="465">
        <f t="shared" si="103"/>
        <v>1397.4947472234051</v>
      </c>
      <c r="O72" s="464">
        <f t="shared" si="104"/>
        <v>249.57484826658771</v>
      </c>
      <c r="P72" s="465">
        <f t="shared" si="105"/>
        <v>4401.250978620913</v>
      </c>
      <c r="Q72" s="465">
        <f t="shared" si="106"/>
        <v>13324.879572254662</v>
      </c>
      <c r="R72" s="467">
        <f t="shared" si="107"/>
        <v>1413.9635405408526</v>
      </c>
      <c r="S72" s="464">
        <f t="shared" si="108"/>
        <v>249.57484826658771</v>
      </c>
      <c r="T72" s="465">
        <f t="shared" si="109"/>
        <v>4401.250978620913</v>
      </c>
      <c r="U72" s="465">
        <f t="shared" si="110"/>
        <v>19389.668939683015</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614.13148924475252</v>
      </c>
      <c r="D73" s="3">
        <f>'4B Biological treatment '!T126</f>
        <v>0.78909842278903186</v>
      </c>
      <c r="E73" s="152">
        <f>'4B Biological treatment '!U126</f>
        <v>35.509429025506435</v>
      </c>
      <c r="F73" s="152">
        <f>'4B Biological treatment '!W126</f>
        <v>2.1305657415303858</v>
      </c>
      <c r="G73" s="688">
        <f>'4C2 Open-burning '!R99</f>
        <v>24.78473824084006</v>
      </c>
      <c r="H73" s="688">
        <f>'4C2 Open-burning '!Z99</f>
        <v>8.3393056240470749</v>
      </c>
      <c r="I73" s="688">
        <f>'4C2 Open-burning '!AH99</f>
        <v>0.11609720946930985</v>
      </c>
      <c r="J73" s="93">
        <f>'4D Wastewater treatment and dis'!AV136</f>
        <v>165.98325965061582</v>
      </c>
      <c r="K73" s="3">
        <f>'4D Wastewater treatment and dis'!AW136</f>
        <v>3.2024891444660395</v>
      </c>
      <c r="L73" s="465">
        <f t="shared" si="101"/>
        <v>12896.761274139802</v>
      </c>
      <c r="M73" s="688">
        <f t="shared" si="102"/>
        <v>16.57106687856967</v>
      </c>
      <c r="N73" s="465">
        <f t="shared" si="103"/>
        <v>1406.1733894100548</v>
      </c>
      <c r="O73" s="464">
        <f t="shared" si="104"/>
        <v>235.90029128131468</v>
      </c>
      <c r="P73" s="465">
        <f t="shared" si="105"/>
        <v>4478.4200874474045</v>
      </c>
      <c r="Q73" s="465">
        <f t="shared" si="106"/>
        <v>12896.761274139802</v>
      </c>
      <c r="R73" s="467">
        <f t="shared" si="107"/>
        <v>1422.7444562886244</v>
      </c>
      <c r="S73" s="464">
        <f t="shared" si="108"/>
        <v>235.90029128131468</v>
      </c>
      <c r="T73" s="465">
        <f t="shared" si="109"/>
        <v>4478.4200874474045</v>
      </c>
      <c r="U73" s="465">
        <f t="shared" si="110"/>
        <v>19033.826109157148</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594.44727035647099</v>
      </c>
      <c r="D74" s="3">
        <f>'4B Biological treatment '!T127</f>
        <v>0.79507180707891312</v>
      </c>
      <c r="E74" s="152">
        <f>'4B Biological treatment '!U127</f>
        <v>35.778231318551086</v>
      </c>
      <c r="F74" s="152">
        <f>'4B Biological treatment '!W127</f>
        <v>2.146693879113065</v>
      </c>
      <c r="G74" s="688">
        <f>'4C2 Open-burning '!R100</f>
        <v>23.430163372058029</v>
      </c>
      <c r="H74" s="688">
        <f>'4C2 Open-burning '!Z100</f>
        <v>7.8835326515162212</v>
      </c>
      <c r="I74" s="688">
        <f>'4C2 Open-burning '!AH100</f>
        <v>0.10975208043245302</v>
      </c>
      <c r="J74" s="93">
        <f>'4D Wastewater treatment and dis'!AV137</f>
        <v>169.20320652488195</v>
      </c>
      <c r="K74" s="3">
        <f>'4D Wastewater treatment and dis'!AW137</f>
        <v>3.2316947231722866</v>
      </c>
      <c r="L74" s="465">
        <f t="shared" si="101"/>
        <v>12483.39267748589</v>
      </c>
      <c r="M74" s="688">
        <f t="shared" si="102"/>
        <v>16.696507948657175</v>
      </c>
      <c r="N74" s="465">
        <f t="shared" si="103"/>
        <v>1416.8179602146229</v>
      </c>
      <c r="O74" s="464">
        <f t="shared" si="104"/>
        <v>223.00749398795909</v>
      </c>
      <c r="P74" s="465">
        <f t="shared" si="105"/>
        <v>4555.0927012059301</v>
      </c>
      <c r="Q74" s="465">
        <f t="shared" si="106"/>
        <v>12483.39267748589</v>
      </c>
      <c r="R74" s="467">
        <f t="shared" si="107"/>
        <v>1433.5144681632801</v>
      </c>
      <c r="S74" s="464">
        <f t="shared" si="108"/>
        <v>223.00749398795909</v>
      </c>
      <c r="T74" s="465">
        <f t="shared" si="109"/>
        <v>4555.0927012059301</v>
      </c>
      <c r="U74" s="465">
        <f t="shared" si="110"/>
        <v>18695.007340843058</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575.38714239763044</v>
      </c>
      <c r="D75" s="3">
        <f>'4B Biological treatment '!T128</f>
        <v>0.80223507842567099</v>
      </c>
      <c r="E75" s="152">
        <f>'4B Biological treatment '!U128</f>
        <v>36.100578529155186</v>
      </c>
      <c r="F75" s="152">
        <f>'4B Biological treatment '!W128</f>
        <v>2.1660347117493113</v>
      </c>
      <c r="G75" s="688">
        <f>'4C2 Open-burning '!R101</f>
        <v>22.152407871838097</v>
      </c>
      <c r="H75" s="688">
        <f>'4C2 Open-burning '!Z101</f>
        <v>7.4536070446529212</v>
      </c>
      <c r="I75" s="688">
        <f>'4C2 Open-burning '!AH101</f>
        <v>0.10376679035119016</v>
      </c>
      <c r="J75" s="93">
        <f>'4D Wastewater treatment and dis'!AV138</f>
        <v>172.41750360030645</v>
      </c>
      <c r="K75" s="3">
        <f>'4D Wastewater treatment and dis'!AW138</f>
        <v>3.2602103356491998</v>
      </c>
      <c r="L75" s="465">
        <f t="shared" si="101"/>
        <v>12083.129990350239</v>
      </c>
      <c r="M75" s="688">
        <f t="shared" si="102"/>
        <v>16.846936646939092</v>
      </c>
      <c r="N75" s="465">
        <f t="shared" si="103"/>
        <v>1429.5829097545452</v>
      </c>
      <c r="O75" s="464">
        <f t="shared" si="104"/>
        <v>210.8458608184184</v>
      </c>
      <c r="P75" s="465">
        <f t="shared" si="105"/>
        <v>4631.4327796576872</v>
      </c>
      <c r="Q75" s="465">
        <f t="shared" si="106"/>
        <v>12083.129990350239</v>
      </c>
      <c r="R75" s="467">
        <f t="shared" si="107"/>
        <v>1446.4298464014844</v>
      </c>
      <c r="S75" s="464">
        <f t="shared" si="108"/>
        <v>210.8458608184184</v>
      </c>
      <c r="T75" s="465">
        <f t="shared" si="109"/>
        <v>4631.4327796576872</v>
      </c>
      <c r="U75" s="465">
        <f t="shared" si="110"/>
        <v>18371.83847722783</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556.89642268248872</v>
      </c>
      <c r="D76" s="3">
        <f>'4B Biological treatment '!T129</f>
        <v>0.80987975083698327</v>
      </c>
      <c r="E76" s="152">
        <f>'4B Biological treatment '!U129</f>
        <v>36.444588787664244</v>
      </c>
      <c r="F76" s="152">
        <f>'4B Biological treatment '!W129</f>
        <v>2.1866753272598545</v>
      </c>
      <c r="G76" s="688">
        <f>'4C2 Open-burning '!R102</f>
        <v>21.047921737711405</v>
      </c>
      <c r="H76" s="688">
        <f>'4C2 Open-burning '!Z102</f>
        <v>7.0819812747737991</v>
      </c>
      <c r="I76" s="688">
        <f>'4C2 Open-burning '!AH102</f>
        <v>9.8593132399928757E-2</v>
      </c>
      <c r="J76" s="93">
        <f>'4D Wastewater treatment and dis'!AV139</f>
        <v>175.62609759839708</v>
      </c>
      <c r="K76" s="3">
        <f>'4D Wastewater treatment and dis'!AW139</f>
        <v>3.2880554445513064</v>
      </c>
      <c r="L76" s="465">
        <f t="shared" si="101"/>
        <v>11694.824876332263</v>
      </c>
      <c r="M76" s="688">
        <f t="shared" si="102"/>
        <v>17.00747476757665</v>
      </c>
      <c r="N76" s="465">
        <f t="shared" si="103"/>
        <v>1443.2057159915039</v>
      </c>
      <c r="O76" s="464">
        <f t="shared" si="104"/>
        <v>200.3333995519391</v>
      </c>
      <c r="P76" s="465">
        <f t="shared" si="105"/>
        <v>4707.4452373772438</v>
      </c>
      <c r="Q76" s="465">
        <f t="shared" si="106"/>
        <v>11694.824876332263</v>
      </c>
      <c r="R76" s="467">
        <f t="shared" si="107"/>
        <v>1460.2131907590806</v>
      </c>
      <c r="S76" s="464">
        <f t="shared" si="108"/>
        <v>200.3333995519391</v>
      </c>
      <c r="T76" s="465">
        <f t="shared" si="109"/>
        <v>4707.4452373772438</v>
      </c>
      <c r="U76" s="465">
        <f t="shared" si="110"/>
        <v>18062.816704020526</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538.91287548776154</v>
      </c>
      <c r="D77" s="3">
        <f>'4B Biological treatment '!T130</f>
        <v>0.81807158351357567</v>
      </c>
      <c r="E77" s="152">
        <f>'4B Biological treatment '!U130</f>
        <v>36.8132212581109</v>
      </c>
      <c r="F77" s="152">
        <f>'4B Biological treatment '!W130</f>
        <v>2.2087932754866539</v>
      </c>
      <c r="G77" s="688">
        <f>'4C2 Open-burning '!R103</f>
        <v>19.951132864385983</v>
      </c>
      <c r="H77" s="688">
        <f>'4C2 Open-burning '!Z103</f>
        <v>6.7129453974997952</v>
      </c>
      <c r="I77" s="688">
        <f>'4C2 Open-burning '!AH103</f>
        <v>9.3455530124983199E-2</v>
      </c>
      <c r="J77" s="93">
        <f>'4D Wastewater treatment and dis'!AV140</f>
        <v>178.8345845642084</v>
      </c>
      <c r="K77" s="3">
        <f>'4D Wastewater treatment and dis'!AW140</f>
        <v>3.3153534814285477</v>
      </c>
      <c r="L77" s="465">
        <f t="shared" si="101"/>
        <v>11317.170385242993</v>
      </c>
      <c r="M77" s="688">
        <f t="shared" si="102"/>
        <v>17.179503253785089</v>
      </c>
      <c r="N77" s="465">
        <f t="shared" si="103"/>
        <v>1457.8035618211916</v>
      </c>
      <c r="O77" s="464">
        <f t="shared" si="104"/>
        <v>189.89420055062649</v>
      </c>
      <c r="P77" s="465">
        <f t="shared" si="105"/>
        <v>4783.285855091226</v>
      </c>
      <c r="Q77" s="465">
        <f t="shared" si="106"/>
        <v>11317.170385242993</v>
      </c>
      <c r="R77" s="467">
        <f t="shared" si="107"/>
        <v>1474.9830650749766</v>
      </c>
      <c r="S77" s="464">
        <f t="shared" si="108"/>
        <v>189.89420055062649</v>
      </c>
      <c r="T77" s="465">
        <f t="shared" si="109"/>
        <v>4783.285855091226</v>
      </c>
      <c r="U77" s="465">
        <f t="shared" si="110"/>
        <v>17765.333505959825</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521.41884168368824</v>
      </c>
      <c r="D78" s="3">
        <f>'4B Biological treatment '!T131</f>
        <v>0.82665940182467401</v>
      </c>
      <c r="E78" s="152">
        <f>'4B Biological treatment '!U131</f>
        <v>37.19967308211033</v>
      </c>
      <c r="F78" s="152">
        <f>'4B Biological treatment '!W131</f>
        <v>2.23198038492662</v>
      </c>
      <c r="G78" s="688">
        <f>'4C2 Open-burning '!R104</f>
        <v>18.861543676335206</v>
      </c>
      <c r="H78" s="688">
        <f>'4C2 Open-burning '!Z104</f>
        <v>6.3463319938996623</v>
      </c>
      <c r="I78" s="688">
        <f>'4C2 Open-burning '!AH104</f>
        <v>8.835165277225876E-2</v>
      </c>
      <c r="J78" s="93">
        <f>'4D Wastewater treatment and dis'!AV141</f>
        <v>182.04406716642643</v>
      </c>
      <c r="K78" s="3">
        <f>'4D Wastewater treatment and dis'!AW141</f>
        <v>3.3421405984138115</v>
      </c>
      <c r="L78" s="465">
        <f t="shared" si="101"/>
        <v>10949.795675357453</v>
      </c>
      <c r="M78" s="688">
        <f t="shared" si="102"/>
        <v>17.359847438318155</v>
      </c>
      <c r="N78" s="465">
        <f t="shared" si="103"/>
        <v>1473.1070540515691</v>
      </c>
      <c r="O78" s="464">
        <f t="shared" si="104"/>
        <v>179.52352790762833</v>
      </c>
      <c r="P78" s="465">
        <f t="shared" si="105"/>
        <v>4858.9889960032369</v>
      </c>
      <c r="Q78" s="465">
        <f t="shared" si="106"/>
        <v>10949.795675357453</v>
      </c>
      <c r="R78" s="467">
        <f t="shared" si="107"/>
        <v>1490.4669014898873</v>
      </c>
      <c r="S78" s="464">
        <f t="shared" si="108"/>
        <v>179.52352790762833</v>
      </c>
      <c r="T78" s="465">
        <f t="shared" si="109"/>
        <v>4858.9889960032369</v>
      </c>
      <c r="U78" s="465">
        <f t="shared" si="110"/>
        <v>17478.775100758205</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504.39754856376453</v>
      </c>
      <c r="D79" s="3">
        <f>'4B Biological treatment '!T132</f>
        <v>0.83568220176199182</v>
      </c>
      <c r="E79" s="152">
        <f>'4B Biological treatment '!U132</f>
        <v>37.605699079289629</v>
      </c>
      <c r="F79" s="152">
        <f>'4B Biological treatment '!W132</f>
        <v>2.2563419447573776</v>
      </c>
      <c r="G79" s="688">
        <f>'4C2 Open-burning '!R105</f>
        <v>17.778851267654282</v>
      </c>
      <c r="H79" s="688">
        <f>'4C2 Open-burning '!Z105</f>
        <v>5.9820391454100159</v>
      </c>
      <c r="I79" s="688">
        <f>'4C2 Open-burning '!AH105</f>
        <v>8.328008146333378E-2</v>
      </c>
      <c r="J79" s="93">
        <f>'4D Wastewater treatment and dis'!AV142</f>
        <v>185.25053606741102</v>
      </c>
      <c r="K79" s="3">
        <f>'4D Wastewater treatment and dis'!AW142</f>
        <v>3.3683586092290607</v>
      </c>
      <c r="L79" s="465">
        <f t="shared" si="101"/>
        <v>10592.348519839055</v>
      </c>
      <c r="M79" s="688">
        <f t="shared" si="102"/>
        <v>17.549326237001829</v>
      </c>
      <c r="N79" s="465">
        <f t="shared" si="103"/>
        <v>1489.1856835398694</v>
      </c>
      <c r="O79" s="464">
        <f t="shared" si="104"/>
        <v>169.21849857489809</v>
      </c>
      <c r="P79" s="465">
        <f t="shared" si="105"/>
        <v>4934.4524262766408</v>
      </c>
      <c r="Q79" s="465">
        <f t="shared" si="106"/>
        <v>10592.348519839055</v>
      </c>
      <c r="R79" s="467">
        <f t="shared" si="107"/>
        <v>1506.7350097768713</v>
      </c>
      <c r="S79" s="464">
        <f t="shared" si="108"/>
        <v>169.21849857489809</v>
      </c>
      <c r="T79" s="465">
        <f t="shared" si="109"/>
        <v>4934.4524262766408</v>
      </c>
      <c r="U79" s="465">
        <f t="shared" si="110"/>
        <v>17202.754454467467</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487.82569781507584</v>
      </c>
      <c r="D80" s="3">
        <f>'4B Biological treatment '!T133</f>
        <v>0.84508834147424761</v>
      </c>
      <c r="E80" s="152">
        <f>'4B Biological treatment '!U133</f>
        <v>38.028975366341143</v>
      </c>
      <c r="F80" s="152">
        <f>'4B Biological treatment '!W133</f>
        <v>2.2817385219804684</v>
      </c>
      <c r="G80" s="688">
        <f>'4C2 Open-burning '!R106</f>
        <v>16.702569894573262</v>
      </c>
      <c r="H80" s="688">
        <f>'4C2 Open-burning '!Z106</f>
        <v>5.6199034141234936</v>
      </c>
      <c r="I80" s="688">
        <f>'4C2 Open-burning '!AH106</f>
        <v>7.8238540866685219E-2</v>
      </c>
      <c r="J80" s="93">
        <f>'4D Wastewater treatment and dis'!AV143</f>
        <v>188.45665942029137</v>
      </c>
      <c r="K80" s="3">
        <f>'4D Wastewater treatment and dis'!AW143</f>
        <v>3.3940718011398903</v>
      </c>
      <c r="L80" s="465">
        <f t="shared" si="101"/>
        <v>10244.339654116593</v>
      </c>
      <c r="M80" s="688">
        <f t="shared" si="102"/>
        <v>17.746855170959201</v>
      </c>
      <c r="N80" s="465">
        <f t="shared" si="103"/>
        <v>1505.9474245071092</v>
      </c>
      <c r="O80" s="464">
        <f t="shared" si="104"/>
        <v>158.97448925983906</v>
      </c>
      <c r="P80" s="465">
        <f t="shared" si="105"/>
        <v>5009.7521061794851</v>
      </c>
      <c r="Q80" s="465">
        <f t="shared" si="106"/>
        <v>10244.339654116593</v>
      </c>
      <c r="R80" s="467">
        <f t="shared" si="107"/>
        <v>1523.6942796780684</v>
      </c>
      <c r="S80" s="464">
        <f t="shared" si="108"/>
        <v>158.97448925983906</v>
      </c>
      <c r="T80" s="465">
        <f t="shared" si="109"/>
        <v>5009.7521061794851</v>
      </c>
      <c r="U80" s="465">
        <f t="shared" si="110"/>
        <v>16936.760529233987</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471.67230985165338</v>
      </c>
      <c r="D81" s="3">
        <f>'4B Biological treatment '!T134</f>
        <v>0.85460695752241689</v>
      </c>
      <c r="E81" s="152">
        <f>'4B Biological treatment '!U134</f>
        <v>38.457313088508755</v>
      </c>
      <c r="F81" s="152">
        <f>'4B Biological treatment '!W134</f>
        <v>2.3074387853105254</v>
      </c>
      <c r="G81" s="688">
        <f>'4C2 Open-burning '!R107</f>
        <v>15.632228900544405</v>
      </c>
      <c r="H81" s="688">
        <f>'4C2 Open-burning '!Z107</f>
        <v>5.2597664385211047</v>
      </c>
      <c r="I81" s="688">
        <f>'4C2 Open-burning '!AH107</f>
        <v>7.3224826322684206E-2</v>
      </c>
      <c r="J81" s="93">
        <f>'4D Wastewater treatment and dis'!AV144</f>
        <v>191.66685495139066</v>
      </c>
      <c r="K81" s="3">
        <f>'4D Wastewater treatment and dis'!AW144</f>
        <v>3.4193732520226052</v>
      </c>
      <c r="L81" s="465">
        <f t="shared" si="101"/>
        <v>9905.1185068847208</v>
      </c>
      <c r="M81" s="688">
        <f t="shared" si="102"/>
        <v>17.946746107970753</v>
      </c>
      <c r="N81" s="465">
        <f t="shared" si="103"/>
        <v>1522.9095983049467</v>
      </c>
      <c r="O81" s="464">
        <f t="shared" si="104"/>
        <v>148.7870202695197</v>
      </c>
      <c r="P81" s="465">
        <f t="shared" si="105"/>
        <v>5085.0096621062112</v>
      </c>
      <c r="Q81" s="465">
        <f t="shared" si="106"/>
        <v>9905.1185068847208</v>
      </c>
      <c r="R81" s="467">
        <f t="shared" si="107"/>
        <v>1540.8563444129175</v>
      </c>
      <c r="S81" s="464">
        <f t="shared" si="108"/>
        <v>148.7870202695197</v>
      </c>
      <c r="T81" s="465">
        <f t="shared" si="109"/>
        <v>5085.0096621062112</v>
      </c>
      <c r="U81" s="465">
        <f t="shared" si="110"/>
        <v>16679.771533673367</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455.95162157366997</v>
      </c>
      <c r="D82" s="3">
        <f>'4B Biological treatment '!T135</f>
        <v>0.8646212037562202</v>
      </c>
      <c r="E82" s="152">
        <f>'4B Biological treatment '!U135</f>
        <v>38.907954169029907</v>
      </c>
      <c r="F82" s="152">
        <f>'4B Biological treatment '!W135</f>
        <v>2.3344772501417941</v>
      </c>
      <c r="G82" s="688">
        <f>'4C2 Open-burning '!R108</f>
        <v>15.252275611951559</v>
      </c>
      <c r="H82" s="688">
        <f>'4C2 Open-burning '!Z108</f>
        <v>5.1319237893211067</v>
      </c>
      <c r="I82" s="688">
        <f>'4C2 Open-burning '!AH108</f>
        <v>7.144504087142492E-2</v>
      </c>
      <c r="J82" s="93">
        <f>'4D Wastewater treatment and dis'!AV145</f>
        <v>194.87670181706858</v>
      </c>
      <c r="K82" s="3">
        <f>'4D Wastewater treatment and dis'!AW145</f>
        <v>3.4441963552279091</v>
      </c>
      <c r="L82" s="465">
        <f t="shared" si="101"/>
        <v>9574.9840530470701</v>
      </c>
      <c r="M82" s="688">
        <f t="shared" si="102"/>
        <v>18.157045278880624</v>
      </c>
      <c r="N82" s="465">
        <f t="shared" si="103"/>
        <v>1540.7549850935843</v>
      </c>
      <c r="O82" s="464">
        <f t="shared" si="104"/>
        <v>145.17063785783654</v>
      </c>
      <c r="P82" s="465">
        <f t="shared" si="105"/>
        <v>5160.1116082790923</v>
      </c>
      <c r="Q82" s="465">
        <f t="shared" si="106"/>
        <v>9574.9840530470701</v>
      </c>
      <c r="R82" s="467">
        <f t="shared" si="107"/>
        <v>1558.9120303724649</v>
      </c>
      <c r="S82" s="464">
        <f t="shared" si="108"/>
        <v>145.17063785783654</v>
      </c>
      <c r="T82" s="465">
        <f t="shared" si="109"/>
        <v>5160.1116082790923</v>
      </c>
      <c r="U82" s="465">
        <f t="shared" si="110"/>
        <v>16439.178329556464</v>
      </c>
    </row>
    <row r="83" spans="1:42">
      <c r="A83">
        <f>'Input data'!A138</f>
        <v>2038</v>
      </c>
      <c r="C83" s="116">
        <f>'4A SWD Case 1'!BN108</f>
        <v>440.88905890239187</v>
      </c>
      <c r="D83" s="3">
        <f>'4B Biological treatment '!T136</f>
        <v>0.8751136354693434</v>
      </c>
      <c r="E83" s="152">
        <f>'4B Biological treatment '!U136</f>
        <v>39.380113596120445</v>
      </c>
      <c r="F83" s="152">
        <f>'4B Biological treatment '!W136</f>
        <v>2.3628068157672271</v>
      </c>
      <c r="G83" s="688">
        <f>'4C2 Open-burning '!R109</f>
        <v>14.569036249836559</v>
      </c>
      <c r="H83" s="688">
        <f>'4C2 Open-burning '!Z109</f>
        <v>4.9020346615970443</v>
      </c>
      <c r="I83" s="688">
        <f>'4C2 Open-burning '!AH109</f>
        <v>6.8244596203809404E-2</v>
      </c>
      <c r="J83" s="93">
        <f>'4D Wastewater treatment and dis'!AV146</f>
        <v>198.07802182813657</v>
      </c>
      <c r="K83" s="3">
        <f>'4D Wastewater treatment and dis'!AW146</f>
        <v>3.4684111748472248</v>
      </c>
      <c r="L83" s="465">
        <f t="shared" si="101"/>
        <v>9258.6702369502291</v>
      </c>
      <c r="M83" s="688">
        <f t="shared" si="102"/>
        <v>18.377386344856212</v>
      </c>
      <c r="N83" s="465">
        <f t="shared" si="103"/>
        <v>1559.4524984063696</v>
      </c>
      <c r="O83" s="464">
        <f t="shared" si="104"/>
        <v>138.6675889665554</v>
      </c>
      <c r="P83" s="465">
        <f t="shared" si="105"/>
        <v>5234.8459225935076</v>
      </c>
      <c r="Q83" s="465">
        <f t="shared" si="106"/>
        <v>9258.6702369502291</v>
      </c>
      <c r="R83" s="467">
        <f t="shared" si="107"/>
        <v>1577.8298847512258</v>
      </c>
      <c r="S83" s="464">
        <f t="shared" si="108"/>
        <v>138.6675889665554</v>
      </c>
      <c r="T83" s="465">
        <f t="shared" si="109"/>
        <v>5234.8459225935076</v>
      </c>
      <c r="U83" s="465">
        <f t="shared" si="110"/>
        <v>16210.013633261517</v>
      </c>
    </row>
    <row r="84" spans="1:42">
      <c r="A84">
        <f>'Input data'!A139</f>
        <v>2039</v>
      </c>
      <c r="C84" s="116">
        <f>'4A SWD Case 1'!BN109</f>
        <v>426.37519425723553</v>
      </c>
      <c r="D84" s="3">
        <f>'4B Biological treatment '!T137</f>
        <v>0.8857730183744783</v>
      </c>
      <c r="E84" s="152">
        <f>'4B Biological treatment '!U137</f>
        <v>39.859785826851521</v>
      </c>
      <c r="F84" s="152">
        <f>'4B Biological treatment '!W137</f>
        <v>2.391587149611091</v>
      </c>
      <c r="G84" s="688">
        <f>'4C2 Open-burning '!R110</f>
        <v>13.889631153507297</v>
      </c>
      <c r="H84" s="688">
        <f>'4C2 Open-burning '!Z110</f>
        <v>4.6734356469224059</v>
      </c>
      <c r="I84" s="688">
        <f>'4C2 Open-burning '!AH110</f>
        <v>6.5062112087310553E-2</v>
      </c>
      <c r="J84" s="93">
        <f>'4D Wastewater treatment and dis'!AV147</f>
        <v>201.27026709674686</v>
      </c>
      <c r="K84" s="3">
        <f>'4D Wastewater treatment and dis'!AW147</f>
        <v>3.492024921138575</v>
      </c>
      <c r="L84" s="465">
        <f t="shared" si="101"/>
        <v>8953.879079401946</v>
      </c>
      <c r="M84" s="688">
        <f t="shared" si="102"/>
        <v>18.601233385864045</v>
      </c>
      <c r="N84" s="465">
        <f t="shared" si="103"/>
        <v>1578.4475187433202</v>
      </c>
      <c r="O84" s="464">
        <f t="shared" si="104"/>
        <v>132.20103448594409</v>
      </c>
      <c r="P84" s="465">
        <f t="shared" si="105"/>
        <v>5309.2033345846421</v>
      </c>
      <c r="Q84" s="465">
        <f t="shared" si="106"/>
        <v>8953.879079401946</v>
      </c>
      <c r="R84" s="467">
        <f t="shared" si="107"/>
        <v>1597.0487521291843</v>
      </c>
      <c r="S84" s="464">
        <f t="shared" si="108"/>
        <v>132.20103448594409</v>
      </c>
      <c r="T84" s="465">
        <f t="shared" si="109"/>
        <v>5309.2033345846421</v>
      </c>
      <c r="U84" s="465">
        <f t="shared" si="110"/>
        <v>15992.332200601719</v>
      </c>
    </row>
    <row r="85" spans="1:42">
      <c r="A85">
        <f>'Input data'!A140</f>
        <v>2040</v>
      </c>
      <c r="C85" s="116">
        <f>'4A SWD Case 1'!BN110</f>
        <v>412.4636961757497</v>
      </c>
      <c r="D85" s="3">
        <f>'4B Biological treatment '!T138</f>
        <v>0.89648333542182934</v>
      </c>
      <c r="E85" s="152">
        <f>'4B Biological treatment '!U138</f>
        <v>40.34175009398232</v>
      </c>
      <c r="F85" s="152">
        <f>'4B Biological treatment '!W138</f>
        <v>2.4205050056389394</v>
      </c>
      <c r="G85" s="688">
        <f>'4C2 Open-burning '!R111</f>
        <v>13.213809350427182</v>
      </c>
      <c r="H85" s="688">
        <f>'4C2 Open-burning '!Z111</f>
        <v>4.4460423007222474</v>
      </c>
      <c r="I85" s="688">
        <f>'4C2 Open-burning '!AH111</f>
        <v>6.1896412910918561E-2</v>
      </c>
      <c r="J85" s="93">
        <f>'4D Wastewater treatment and dis'!AV148</f>
        <v>204.45455904142364</v>
      </c>
      <c r="K85" s="3">
        <f>'4D Wastewater treatment and dis'!AW148</f>
        <v>3.5150732420210016</v>
      </c>
      <c r="L85" s="465">
        <f t="shared" si="101"/>
        <v>8661.7376196907444</v>
      </c>
      <c r="M85" s="688">
        <f t="shared" si="102"/>
        <v>18.826150043858416</v>
      </c>
      <c r="N85" s="465">
        <f t="shared" si="103"/>
        <v>1597.5333037216999</v>
      </c>
      <c r="O85" s="464">
        <f t="shared" si="104"/>
        <v>125.76858566797912</v>
      </c>
      <c r="P85" s="465">
        <f t="shared" si="105"/>
        <v>5383.2184448964072</v>
      </c>
      <c r="Q85" s="465">
        <f t="shared" si="106"/>
        <v>8661.7376196907444</v>
      </c>
      <c r="R85" s="467">
        <f t="shared" si="107"/>
        <v>1616.3594537655583</v>
      </c>
      <c r="S85" s="464">
        <f t="shared" si="108"/>
        <v>125.76858566797912</v>
      </c>
      <c r="T85" s="465">
        <f t="shared" si="109"/>
        <v>5383.2184448964072</v>
      </c>
      <c r="U85" s="465">
        <f t="shared" si="110"/>
        <v>15787.084104020691</v>
      </c>
    </row>
    <row r="86" spans="1:42">
      <c r="A86">
        <f>'Input data'!A141</f>
        <v>2041</v>
      </c>
      <c r="C86" s="116">
        <f>'4A SWD Case 1'!BN111</f>
        <v>399.19053769348739</v>
      </c>
      <c r="D86" s="3">
        <f>'4B Biological treatment '!T139</f>
        <v>0.90720743980883323</v>
      </c>
      <c r="E86" s="152">
        <f>'4B Biological treatment '!U139</f>
        <v>40.82433479139749</v>
      </c>
      <c r="F86" s="152">
        <f>'4B Biological treatment '!W139</f>
        <v>2.4494600874838497</v>
      </c>
      <c r="G86" s="688">
        <f>'4C2 Open-burning '!R112</f>
        <v>12.541336171837704</v>
      </c>
      <c r="H86" s="688">
        <f>'4C2 Open-burning '!Z112</f>
        <v>4.2197756641438033</v>
      </c>
      <c r="I86" s="688">
        <f>'4C2 Open-burning '!AH112</f>
        <v>5.8746399434135156E-2</v>
      </c>
      <c r="J86" s="93">
        <f>'4D Wastewater treatment and dis'!AV149</f>
        <v>207.63241397844249</v>
      </c>
      <c r="K86" s="3">
        <f>'4D Wastewater treatment and dis'!AW149</f>
        <v>3.5375972309230974</v>
      </c>
      <c r="L86" s="465">
        <f t="shared" si="101"/>
        <v>8383.001291563236</v>
      </c>
      <c r="M86" s="688">
        <f t="shared" si="102"/>
        <v>19.051356235985498</v>
      </c>
      <c r="N86" s="465">
        <f t="shared" si="103"/>
        <v>1616.6436577393406</v>
      </c>
      <c r="O86" s="464">
        <f t="shared" si="104"/>
        <v>119.36800894343948</v>
      </c>
      <c r="P86" s="465">
        <f t="shared" si="105"/>
        <v>5456.9358351334522</v>
      </c>
      <c r="Q86" s="465">
        <f t="shared" si="106"/>
        <v>8383.001291563236</v>
      </c>
      <c r="R86" s="467">
        <f t="shared" si="107"/>
        <v>1635.695013975326</v>
      </c>
      <c r="S86" s="464">
        <f t="shared" si="108"/>
        <v>119.36800894343948</v>
      </c>
      <c r="T86" s="465">
        <f t="shared" si="109"/>
        <v>5456.9358351334522</v>
      </c>
      <c r="U86" s="465">
        <f t="shared" si="110"/>
        <v>15595.000149615455</v>
      </c>
    </row>
    <row r="87" spans="1:42">
      <c r="A87">
        <f>'Input data'!A142</f>
        <v>2042</v>
      </c>
      <c r="C87" s="116">
        <f>'4A SWD Case 1'!BN112</f>
        <v>386.39168564516922</v>
      </c>
      <c r="D87" s="3">
        <f>'4B Biological treatment '!T140</f>
        <v>0.91804758770276751</v>
      </c>
      <c r="E87" s="152">
        <f>'4B Biological treatment '!U140</f>
        <v>41.312141446624537</v>
      </c>
      <c r="F87" s="152">
        <f>'4B Biological treatment '!W140</f>
        <v>2.4787284867974719</v>
      </c>
      <c r="G87" s="688">
        <f>'4C2 Open-burning '!R113</f>
        <v>11.872122561203669</v>
      </c>
      <c r="H87" s="688">
        <f>'4C2 Open-burning '!Z113</f>
        <v>3.9946057723894768</v>
      </c>
      <c r="I87" s="688">
        <f>'4C2 Open-burning '!AH113</f>
        <v>5.5611654496402881E-2</v>
      </c>
      <c r="J87" s="93">
        <f>'4D Wastewater treatment and dis'!AV150</f>
        <v>210.79751910537661</v>
      </c>
      <c r="K87" s="3">
        <f>'4D Wastewater treatment and dis'!AW150</f>
        <v>3.5595043141824068</v>
      </c>
      <c r="L87" s="465">
        <f t="shared" si="101"/>
        <v>8114.2253985485531</v>
      </c>
      <c r="M87" s="688">
        <f t="shared" si="102"/>
        <v>19.278999341758119</v>
      </c>
      <c r="N87" s="465">
        <f t="shared" si="103"/>
        <v>1635.9608012863316</v>
      </c>
      <c r="O87" s="464">
        <f t="shared" si="104"/>
        <v>112.99845667526758</v>
      </c>
      <c r="P87" s="465">
        <f t="shared" si="105"/>
        <v>5530.1942386094552</v>
      </c>
      <c r="Q87" s="465">
        <f t="shared" si="106"/>
        <v>8114.2253985485531</v>
      </c>
      <c r="R87" s="467">
        <f t="shared" si="107"/>
        <v>1655.2398006280898</v>
      </c>
      <c r="S87" s="464">
        <f t="shared" si="108"/>
        <v>112.99845667526758</v>
      </c>
      <c r="T87" s="465">
        <f t="shared" si="109"/>
        <v>5530.1942386094552</v>
      </c>
      <c r="U87" s="465">
        <f t="shared" si="110"/>
        <v>15412.657894461365</v>
      </c>
    </row>
    <row r="88" spans="1:42">
      <c r="A88">
        <f>'Input data'!A143</f>
        <v>2043</v>
      </c>
      <c r="C88" s="116">
        <f>'4A SWD Case 1'!BN113</f>
        <v>374.02306669976264</v>
      </c>
      <c r="D88" s="3">
        <f>'4B Biological treatment '!T141</f>
        <v>0.92868431243623306</v>
      </c>
      <c r="E88" s="152">
        <f>'4B Biological treatment '!U141</f>
        <v>41.790794059630485</v>
      </c>
      <c r="F88" s="152">
        <f>'4B Biological treatment '!W141</f>
        <v>2.5074476435778292</v>
      </c>
      <c r="G88" s="688">
        <f>'4C2 Open-burning '!R114</f>
        <v>11.206037511236048</v>
      </c>
      <c r="H88" s="688">
        <f>'4C2 Open-burning '!Z114</f>
        <v>3.7704885455173489</v>
      </c>
      <c r="I88" s="688">
        <f>'4C2 Open-burning '!AH114</f>
        <v>5.2491564430531532E-2</v>
      </c>
      <c r="J88" s="93">
        <f>'4D Wastewater treatment and dis'!AV151</f>
        <v>213.94525503274312</v>
      </c>
      <c r="K88" s="3">
        <f>'4D Wastewater treatment and dis'!AW151</f>
        <v>3.5807335323447322</v>
      </c>
      <c r="L88" s="465">
        <f t="shared" si="101"/>
        <v>7854.4844006950152</v>
      </c>
      <c r="M88" s="688">
        <f t="shared" si="102"/>
        <v>19.502370561160895</v>
      </c>
      <c r="N88" s="465">
        <f t="shared" si="103"/>
        <v>1654.9154447613673</v>
      </c>
      <c r="O88" s="464">
        <f t="shared" si="104"/>
        <v>106.65868194056515</v>
      </c>
      <c r="P88" s="465">
        <f t="shared" si="105"/>
        <v>5602.8777507144732</v>
      </c>
      <c r="Q88" s="465">
        <f t="shared" si="106"/>
        <v>7854.4844006950152</v>
      </c>
      <c r="R88" s="467">
        <f t="shared" si="107"/>
        <v>1674.4178153225282</v>
      </c>
      <c r="S88" s="464">
        <f t="shared" si="108"/>
        <v>106.65868194056515</v>
      </c>
      <c r="T88" s="465">
        <f t="shared" si="109"/>
        <v>5602.8777507144732</v>
      </c>
      <c r="U88" s="465">
        <f t="shared" si="110"/>
        <v>15238.438648672582</v>
      </c>
    </row>
    <row r="89" spans="1:42">
      <c r="A89">
        <f>'Input data'!A144</f>
        <v>2044</v>
      </c>
      <c r="C89" s="116">
        <f>'4A SWD Case 1'!BN114</f>
        <v>362.22621536487304</v>
      </c>
      <c r="D89" s="3">
        <f>'4B Biological treatment '!T142</f>
        <v>0.93916394185028307</v>
      </c>
      <c r="E89" s="152">
        <f>'4B Biological treatment '!U142</f>
        <v>42.262377383262731</v>
      </c>
      <c r="F89" s="152">
        <f>'4B Biological treatment '!W142</f>
        <v>2.5357426429957641</v>
      </c>
      <c r="G89" s="688">
        <f>'4C2 Open-burning '!R115</f>
        <v>10.542899208080049</v>
      </c>
      <c r="H89" s="688">
        <f>'4C2 Open-burning '!Z115</f>
        <v>3.5473628087315801</v>
      </c>
      <c r="I89" s="688">
        <f>'4C2 Open-burning '!AH115</f>
        <v>4.9385277580111492E-2</v>
      </c>
      <c r="J89" s="93">
        <f>'4D Wastewater treatment and dis'!AV152</f>
        <v>217.07427759022261</v>
      </c>
      <c r="K89" s="3">
        <f>'4D Wastewater treatment and dis'!AW152</f>
        <v>3.6012803979068257</v>
      </c>
      <c r="L89" s="465">
        <f t="shared" si="101"/>
        <v>7606.7505226623343</v>
      </c>
      <c r="M89" s="688">
        <f t="shared" si="102"/>
        <v>19.722442778855946</v>
      </c>
      <c r="N89" s="465">
        <f t="shared" si="103"/>
        <v>1673.5901443772041</v>
      </c>
      <c r="O89" s="464">
        <f t="shared" si="104"/>
        <v>100.34695424127779</v>
      </c>
      <c r="P89" s="465">
        <f t="shared" si="105"/>
        <v>5674.9567527457912</v>
      </c>
      <c r="Q89" s="465">
        <f t="shared" si="106"/>
        <v>7606.7505226623343</v>
      </c>
      <c r="R89" s="467">
        <f t="shared" si="107"/>
        <v>1693.3125871560601</v>
      </c>
      <c r="S89" s="464">
        <f t="shared" si="108"/>
        <v>100.34695424127779</v>
      </c>
      <c r="T89" s="465">
        <f t="shared" si="109"/>
        <v>5674.9567527457912</v>
      </c>
      <c r="U89" s="465">
        <f t="shared" si="110"/>
        <v>15075.366816805465</v>
      </c>
    </row>
    <row r="90" spans="1:42">
      <c r="A90">
        <f>'Input data'!A145</f>
        <v>2045</v>
      </c>
      <c r="C90" s="116">
        <f>'4A SWD Case 1'!BN115</f>
        <v>350.95969826551919</v>
      </c>
      <c r="D90" s="3">
        <f>'4B Biological treatment '!T143</f>
        <v>0.94950311192954939</v>
      </c>
      <c r="E90" s="152">
        <f>'4B Biological treatment '!U143</f>
        <v>42.727640036829719</v>
      </c>
      <c r="F90" s="152">
        <f>'4B Biological treatment '!W143</f>
        <v>2.563658402209783</v>
      </c>
      <c r="G90" s="688">
        <f>'4C2 Open-burning '!R116</f>
        <v>9.8825851051677329</v>
      </c>
      <c r="H90" s="688">
        <f>'4C2 Open-burning '!Z116</f>
        <v>3.3251873288638678</v>
      </c>
      <c r="I90" s="688">
        <f>'4C2 Open-burning '!AH116</f>
        <v>4.6292219909846083E-2</v>
      </c>
      <c r="J90" s="93">
        <f>'4D Wastewater treatment and dis'!AV153</f>
        <v>220.17909114090514</v>
      </c>
      <c r="K90" s="3">
        <f>'4D Wastewater treatment and dis'!AW153</f>
        <v>3.6210723040746049</v>
      </c>
      <c r="L90" s="465">
        <f t="shared" si="101"/>
        <v>7370.153663575903</v>
      </c>
      <c r="M90" s="688">
        <f t="shared" si="102"/>
        <v>19.939565350520539</v>
      </c>
      <c r="N90" s="465">
        <f t="shared" si="103"/>
        <v>1692.0145454584567</v>
      </c>
      <c r="O90" s="464">
        <f t="shared" si="104"/>
        <v>94.062107183361249</v>
      </c>
      <c r="P90" s="465">
        <f t="shared" si="105"/>
        <v>5746.2933282221347</v>
      </c>
      <c r="Q90" s="465">
        <f t="shared" si="106"/>
        <v>7370.153663575903</v>
      </c>
      <c r="R90" s="467">
        <f t="shared" si="107"/>
        <v>1711.9541108089772</v>
      </c>
      <c r="S90" s="464">
        <f t="shared" si="108"/>
        <v>94.062107183361249</v>
      </c>
      <c r="T90" s="465">
        <f t="shared" si="109"/>
        <v>5746.2933282221347</v>
      </c>
      <c r="U90" s="465">
        <f t="shared" si="110"/>
        <v>14922.463209790376</v>
      </c>
    </row>
    <row r="91" spans="1:42">
      <c r="A91">
        <f>'Input data'!A146</f>
        <v>2046</v>
      </c>
      <c r="C91" s="116">
        <f>'4A SWD Case 1'!BN116</f>
        <v>339.98674345186913</v>
      </c>
      <c r="D91" s="3">
        <f>'4B Biological treatment '!T144</f>
        <v>0.95988939219090341</v>
      </c>
      <c r="E91" s="152">
        <f>'4B Biological treatment '!U144</f>
        <v>43.195022648590651</v>
      </c>
      <c r="F91" s="152">
        <f>'4B Biological treatment '!W144</f>
        <v>2.5917013589154392</v>
      </c>
      <c r="G91" s="688">
        <f>'4C2 Open-burning '!R117</f>
        <v>9.2249704633993428</v>
      </c>
      <c r="H91" s="688">
        <f>'4C2 Open-burning '!Z117</f>
        <v>3.1039201350260783</v>
      </c>
      <c r="I91" s="688">
        <f>'4C2 Open-burning '!AH117</f>
        <v>4.3211807114133534E-2</v>
      </c>
      <c r="J91" s="93">
        <f>'4D Wastewater treatment and dis'!AV154</f>
        <v>223.25354263513088</v>
      </c>
      <c r="K91" s="3">
        <f>'4D Wastewater treatment and dis'!AW154</f>
        <v>3.6400284253682678</v>
      </c>
      <c r="L91" s="465">
        <f t="shared" si="101"/>
        <v>7139.721612489252</v>
      </c>
      <c r="M91" s="688">
        <f t="shared" si="102"/>
        <v>20.157677236008972</v>
      </c>
      <c r="N91" s="465">
        <f t="shared" si="103"/>
        <v>1710.5228968841898</v>
      </c>
      <c r="O91" s="464">
        <f t="shared" si="104"/>
        <v>87.802953504328386</v>
      </c>
      <c r="P91" s="465">
        <f t="shared" si="105"/>
        <v>5816.7332072019117</v>
      </c>
      <c r="Q91" s="465">
        <f t="shared" si="106"/>
        <v>7139.721612489252</v>
      </c>
      <c r="R91" s="467">
        <f t="shared" si="107"/>
        <v>1730.6805741201988</v>
      </c>
      <c r="S91" s="464">
        <f t="shared" si="108"/>
        <v>87.802953504328386</v>
      </c>
      <c r="T91" s="465">
        <f t="shared" si="109"/>
        <v>5816.7332072019117</v>
      </c>
      <c r="U91" s="465">
        <f t="shared" si="110"/>
        <v>14774.938347315692</v>
      </c>
    </row>
    <row r="92" spans="1:42">
      <c r="A92">
        <f>'Input data'!A147</f>
        <v>2047</v>
      </c>
      <c r="C92" s="116">
        <f>'4A SWD Case 1'!BN117</f>
        <v>329.72078124391351</v>
      </c>
      <c r="D92" s="3">
        <f>'4B Biological treatment '!T145</f>
        <v>0.97036911304760565</v>
      </c>
      <c r="E92" s="152">
        <f>'4B Biological treatment '!U145</f>
        <v>43.666610087142246</v>
      </c>
      <c r="F92" s="152">
        <f>'4B Biological treatment '!W145</f>
        <v>2.6199966052285348</v>
      </c>
      <c r="G92" s="688">
        <f>'4C2 Open-burning '!R118</f>
        <v>8.5698749664301825</v>
      </c>
      <c r="H92" s="688">
        <f>'4C2 Open-burning '!Z118</f>
        <v>2.8835005562886731</v>
      </c>
      <c r="I92" s="688">
        <f>'4C2 Open-burning '!AH118</f>
        <v>4.0143194551233517E-2</v>
      </c>
      <c r="J92" s="93">
        <f>'4D Wastewater treatment and dis'!AV155</f>
        <v>226.2958715894099</v>
      </c>
      <c r="K92" s="3">
        <f>'4D Wastewater treatment and dis'!AW155</f>
        <v>3.658141702793944</v>
      </c>
      <c r="L92" s="465">
        <f t="shared" si="101"/>
        <v>6924.1364061221839</v>
      </c>
      <c r="M92" s="688">
        <f t="shared" si="102"/>
        <v>20.377751373999718</v>
      </c>
      <c r="N92" s="465">
        <f t="shared" si="103"/>
        <v>1729.197759450833</v>
      </c>
      <c r="O92" s="464">
        <f t="shared" si="104"/>
        <v>81.567776959374697</v>
      </c>
      <c r="P92" s="465">
        <f t="shared" si="105"/>
        <v>5886.237231243731</v>
      </c>
      <c r="Q92" s="465">
        <f t="shared" si="106"/>
        <v>6924.1364061221839</v>
      </c>
      <c r="R92" s="467">
        <f t="shared" si="107"/>
        <v>1749.5755108248327</v>
      </c>
      <c r="S92" s="464">
        <f t="shared" si="108"/>
        <v>81.567776959374697</v>
      </c>
      <c r="T92" s="465">
        <f t="shared" si="109"/>
        <v>5886.237231243731</v>
      </c>
      <c r="U92" s="465">
        <f t="shared" si="110"/>
        <v>14641.516925150123</v>
      </c>
    </row>
    <row r="93" spans="1:42">
      <c r="A93">
        <f>'Input data'!A148</f>
        <v>2048</v>
      </c>
      <c r="C93" s="116">
        <f>'4A SWD Case 1'!BN118</f>
        <v>320.06822258962904</v>
      </c>
      <c r="D93" s="3">
        <f>'4B Biological treatment '!T146</f>
        <v>0.98058977564728211</v>
      </c>
      <c r="E93" s="152">
        <f>'4B Biological treatment '!U146</f>
        <v>44.126539904127689</v>
      </c>
      <c r="F93" s="152">
        <f>'4B Biological treatment '!W146</f>
        <v>2.6475923942476616</v>
      </c>
      <c r="G93" s="688">
        <f>'4C2 Open-burning '!R119</f>
        <v>8.5590410155677201</v>
      </c>
      <c r="H93" s="688">
        <f>'4C2 Open-burning '!Z119</f>
        <v>2.8798552635088965</v>
      </c>
      <c r="I93" s="688">
        <f>'4C2 Open-burning '!AH119</f>
        <v>4.0092445923169046E-2</v>
      </c>
      <c r="J93" s="93">
        <f>'4D Wastewater treatment and dis'!AV156</f>
        <v>229.30569931764754</v>
      </c>
      <c r="K93" s="3">
        <f>'4D Wastewater treatment and dis'!AW156</f>
        <v>3.6754274644526079</v>
      </c>
      <c r="L93" s="465">
        <f t="shared" si="101"/>
        <v>6721.4326743822103</v>
      </c>
      <c r="M93" s="688">
        <f t="shared" si="102"/>
        <v>20.592385288592926</v>
      </c>
      <c r="N93" s="465">
        <f t="shared" si="103"/>
        <v>1747.4109802034566</v>
      </c>
      <c r="O93" s="464">
        <f t="shared" si="104"/>
        <v>81.46465978543695</v>
      </c>
      <c r="P93" s="465">
        <f t="shared" si="105"/>
        <v>5954.8021996509069</v>
      </c>
      <c r="Q93" s="465">
        <f t="shared" si="106"/>
        <v>6721.4326743822103</v>
      </c>
      <c r="R93" s="467">
        <f t="shared" si="107"/>
        <v>1768.0033654920494</v>
      </c>
      <c r="S93" s="464">
        <f t="shared" si="108"/>
        <v>81.46465978543695</v>
      </c>
      <c r="T93" s="465">
        <f t="shared" si="109"/>
        <v>5954.8021996509069</v>
      </c>
      <c r="U93" s="465">
        <f t="shared" si="110"/>
        <v>14525.702899310603</v>
      </c>
    </row>
    <row r="94" spans="1:42">
      <c r="A94">
        <f>'Input data'!A149</f>
        <v>2049</v>
      </c>
      <c r="C94" s="116">
        <f>'4A SWD Case 1'!BN119</f>
        <v>311.31452368142993</v>
      </c>
      <c r="D94" s="3">
        <f>'4B Biological treatment '!T147</f>
        <v>0.99029783216534728</v>
      </c>
      <c r="E94" s="152">
        <f>'4B Biological treatment '!U147</f>
        <v>44.563402447440623</v>
      </c>
      <c r="F94" s="152">
        <f>'4B Biological treatment '!W147</f>
        <v>2.6738041468464373</v>
      </c>
      <c r="G94" s="688">
        <f>'4C2 Open-burning '!R120</f>
        <v>8.5488380284221677</v>
      </c>
      <c r="H94" s="688">
        <f>'4C2 Open-burning '!Z120</f>
        <v>2.8764222707026708</v>
      </c>
      <c r="I94" s="688">
        <f>'4C2 Open-burning '!AH120</f>
        <v>4.0044652869058915E-2</v>
      </c>
      <c r="J94" s="93">
        <f>'4D Wastewater treatment and dis'!AV157</f>
        <v>232.28243523365401</v>
      </c>
      <c r="K94" s="3">
        <f>'4D Wastewater treatment and dis'!AW157</f>
        <v>3.6918971559986042</v>
      </c>
      <c r="L94" s="465">
        <f t="shared" si="101"/>
        <v>6537.6049973100289</v>
      </c>
      <c r="M94" s="688">
        <f t="shared" si="102"/>
        <v>20.796254475472292</v>
      </c>
      <c r="N94" s="465">
        <f t="shared" si="103"/>
        <v>1764.7107369186488</v>
      </c>
      <c r="O94" s="464">
        <f t="shared" si="104"/>
        <v>81.367548102586511</v>
      </c>
      <c r="P94" s="465">
        <f t="shared" si="105"/>
        <v>6022.4192582663018</v>
      </c>
      <c r="Q94" s="465">
        <f t="shared" si="106"/>
        <v>6537.6049973100289</v>
      </c>
      <c r="R94" s="467">
        <f t="shared" si="107"/>
        <v>1785.5069913941211</v>
      </c>
      <c r="S94" s="464">
        <f t="shared" si="108"/>
        <v>81.367548102586511</v>
      </c>
      <c r="T94" s="465">
        <f t="shared" si="109"/>
        <v>6022.4192582663018</v>
      </c>
      <c r="U94" s="465">
        <f t="shared" si="110"/>
        <v>14426.898795073037</v>
      </c>
    </row>
    <row r="95" spans="1:42">
      <c r="A95">
        <f>'Input data'!A150</f>
        <v>2050</v>
      </c>
      <c r="C95" s="116">
        <f>'4A SWD Case 1'!BN120</f>
        <v>303.74348690408794</v>
      </c>
      <c r="D95" s="3">
        <f>'4B Biological treatment '!T148</f>
        <v>0.99906228065779801</v>
      </c>
      <c r="E95" s="152">
        <f>'4B Biological treatment '!U148</f>
        <v>44.957802629600906</v>
      </c>
      <c r="F95" s="152">
        <f>'4B Biological treatment '!W148</f>
        <v>2.6974681577760546</v>
      </c>
      <c r="G95" s="688">
        <f>'4C2 Open-burning '!R121</f>
        <v>8.539294881870827</v>
      </c>
      <c r="H95" s="688">
        <f>'4C2 Open-burning '!Z121</f>
        <v>2.8732112940551322</v>
      </c>
      <c r="I95" s="688">
        <f>'4C2 Open-burning '!AH121</f>
        <v>3.9999950654599312E-2</v>
      </c>
      <c r="J95" s="93">
        <f>'4D Wastewater treatment and dis'!AV158</f>
        <v>235.21978675917049</v>
      </c>
      <c r="K95" s="3">
        <f>'4D Wastewater treatment and dis'!AW158</f>
        <v>3.7074719688075195</v>
      </c>
      <c r="L95" s="465">
        <f t="shared" si="101"/>
        <v>6378.6132249858465</v>
      </c>
      <c r="M95" s="688">
        <f t="shared" si="102"/>
        <v>20.980307893813759</v>
      </c>
      <c r="N95" s="465">
        <f t="shared" si="103"/>
        <v>1780.328984132196</v>
      </c>
      <c r="O95" s="464">
        <f t="shared" si="104"/>
        <v>81.276716759954397</v>
      </c>
      <c r="P95" s="465">
        <f t="shared" si="105"/>
        <v>6088.9318322729114</v>
      </c>
      <c r="Q95" s="417">
        <f t="shared" si="106"/>
        <v>6378.6132249858465</v>
      </c>
      <c r="R95" s="463">
        <f t="shared" si="107"/>
        <v>1801.3092920260096</v>
      </c>
      <c r="S95" s="460">
        <f t="shared" si="108"/>
        <v>81.276716759954397</v>
      </c>
      <c r="T95" s="417">
        <f t="shared" si="109"/>
        <v>6088.9318322729114</v>
      </c>
      <c r="U95" s="417">
        <f t="shared" si="110"/>
        <v>14350.131066044723</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0.42805788838322423</v>
      </c>
      <c r="E98" s="152">
        <f>'4B Biological treatment '!U151</f>
        <v>24.075651484492596</v>
      </c>
      <c r="F98" s="152">
        <f>'4B Biological treatment '!W151</f>
        <v>1.4445390890695555</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8.9892156560477083</v>
      </c>
      <c r="N98" s="465">
        <f t="shared" si="113"/>
        <v>953.39579878590666</v>
      </c>
      <c r="O98" s="464">
        <f t="shared" si="114"/>
        <v>307.81392004196488</v>
      </c>
      <c r="P98" s="465">
        <f t="shared" si="115"/>
        <v>3922.0560748079342</v>
      </c>
      <c r="Q98" s="465">
        <f t="shared" si="74"/>
        <v>16839.898969230198</v>
      </c>
      <c r="R98" s="467">
        <f t="shared" si="75"/>
        <v>962.38501444195435</v>
      </c>
      <c r="S98" s="464">
        <f t="shared" si="76"/>
        <v>307.81392004196488</v>
      </c>
      <c r="T98" s="465">
        <f t="shared" si="77"/>
        <v>3922.0560748079342</v>
      </c>
      <c r="U98" s="465">
        <f t="shared" si="78"/>
        <v>22032.153978522052</v>
      </c>
    </row>
    <row r="99" spans="1:21">
      <c r="A99">
        <f>'Input data'!A120</f>
        <v>2020</v>
      </c>
      <c r="C99" s="116">
        <f>'4A SWD Case 2'!BG90</f>
        <v>782.17617688792438</v>
      </c>
      <c r="D99" s="3">
        <f>'4B Biological treatment '!T152</f>
        <v>0.49949907676775251</v>
      </c>
      <c r="E99" s="152">
        <f>'4B Biological treatment '!U152</f>
        <v>26.171513801295532</v>
      </c>
      <c r="F99" s="152">
        <f>'4B Biological treatment '!W152</f>
        <v>1.5702908280777319</v>
      </c>
      <c r="G99" s="688">
        <f>'4C2 Open-burning '!R125</f>
        <v>31.501757021157626</v>
      </c>
      <c r="H99" s="688">
        <f>'4C2 Open-burning '!Z125</f>
        <v>10.599376799591331</v>
      </c>
      <c r="I99" s="688">
        <f>'4C2 Open-burning '!AH125</f>
        <v>0.14756121480880643</v>
      </c>
      <c r="J99" s="93">
        <f>'4D Wastewater treatment and dis'!AV162</f>
        <v>148.36966974396282</v>
      </c>
      <c r="K99" s="3">
        <f>'4D Wastewater treatment and dis'!AW162</f>
        <v>2.9648745870853959</v>
      </c>
      <c r="L99" s="465">
        <f t="shared" si="111"/>
        <v>16425.699714646413</v>
      </c>
      <c r="M99" s="688">
        <f t="shared" si="112"/>
        <v>10.489480612122803</v>
      </c>
      <c r="N99" s="465">
        <f t="shared" si="113"/>
        <v>1036.3919465313031</v>
      </c>
      <c r="O99" s="464">
        <f t="shared" si="114"/>
        <v>299.83264640330555</v>
      </c>
      <c r="P99" s="465">
        <f t="shared" si="115"/>
        <v>4034.874186619692</v>
      </c>
      <c r="Q99" s="465">
        <f t="shared" si="74"/>
        <v>16425.699714646413</v>
      </c>
      <c r="R99" s="467">
        <f t="shared" si="75"/>
        <v>1046.881427143426</v>
      </c>
      <c r="S99" s="464">
        <f t="shared" si="76"/>
        <v>299.83264640330555</v>
      </c>
      <c r="T99" s="465">
        <f t="shared" si="77"/>
        <v>4034.874186619692</v>
      </c>
      <c r="U99" s="465">
        <f t="shared" si="78"/>
        <v>21807.287974812836</v>
      </c>
    </row>
    <row r="100" spans="1:21">
      <c r="A100">
        <f>'Input data'!A121</f>
        <v>2021</v>
      </c>
      <c r="C100" s="116">
        <f>'4A SWD Case 2'!BG91</f>
        <v>761.48304021617423</v>
      </c>
      <c r="D100" s="3">
        <f>'4B Biological treatment '!T153</f>
        <v>0.65704007457341496</v>
      </c>
      <c r="E100" s="152">
        <f>'4B Biological treatment '!U153</f>
        <v>31.899188704425338</v>
      </c>
      <c r="F100" s="152">
        <f>'4B Biological treatment '!W153</f>
        <v>1.9139513222655204</v>
      </c>
      <c r="G100" s="688">
        <f>'4C2 Open-burning '!R126</f>
        <v>29.010192302701416</v>
      </c>
      <c r="H100" s="688">
        <f>'4C2 Open-burning '!Z126</f>
        <v>9.7610415520129834</v>
      </c>
      <c r="I100" s="688">
        <f>'4C2 Open-burning '!AH126</f>
        <v>0.13589017320997659</v>
      </c>
      <c r="J100" s="93">
        <f>'4D Wastewater treatment and dis'!AV163</f>
        <v>153.87270213286899</v>
      </c>
      <c r="K100" s="3">
        <f>'4D Wastewater treatment and dis'!AW163</f>
        <v>2.9946397423199325</v>
      </c>
      <c r="L100" s="465">
        <f t="shared" si="111"/>
        <v>15991.14384453966</v>
      </c>
      <c r="M100" s="688">
        <f t="shared" si="112"/>
        <v>13.797841566041715</v>
      </c>
      <c r="N100" s="465">
        <f t="shared" si="113"/>
        <v>1263.2078726952434</v>
      </c>
      <c r="O100" s="464">
        <f t="shared" si="114"/>
        <v>276.11801859006681</v>
      </c>
      <c r="P100" s="465">
        <f t="shared" si="115"/>
        <v>4159.6650649094281</v>
      </c>
      <c r="Q100" s="465">
        <f t="shared" si="74"/>
        <v>15991.14384453966</v>
      </c>
      <c r="R100" s="467">
        <f t="shared" si="75"/>
        <v>1277.0057142612852</v>
      </c>
      <c r="S100" s="464">
        <f t="shared" si="76"/>
        <v>276.11801859006681</v>
      </c>
      <c r="T100" s="465">
        <f t="shared" si="77"/>
        <v>4159.6650649094281</v>
      </c>
      <c r="U100" s="465">
        <f t="shared" si="78"/>
        <v>21703.932642300439</v>
      </c>
    </row>
    <row r="101" spans="1:21">
      <c r="A101">
        <f>'Input data'!A122</f>
        <v>2022</v>
      </c>
      <c r="C101" s="116">
        <f>'4A SWD Case 2'!BG92</f>
        <v>735.64484694553869</v>
      </c>
      <c r="D101" s="3">
        <f>'4B Biological treatment '!T154</f>
        <v>0.76913131272432689</v>
      </c>
      <c r="E101" s="152">
        <f>'4B Biological treatment '!U154</f>
        <v>34.610909072594708</v>
      </c>
      <c r="F101" s="152">
        <f>'4B Biological treatment '!W154</f>
        <v>2.0766545443556828</v>
      </c>
      <c r="G101" s="688">
        <f>'4C2 Open-burning '!R127</f>
        <v>24.193168979519886</v>
      </c>
      <c r="H101" s="688">
        <f>'4C2 Open-burning '!Z127</f>
        <v>8.1402606787261806</v>
      </c>
      <c r="I101" s="688">
        <f>'4C2 Open-burning '!AH127</f>
        <v>0.11332616787993678</v>
      </c>
      <c r="J101" s="93">
        <f>'4D Wastewater treatment and dis'!AV164</f>
        <v>159.21972737442778</v>
      </c>
      <c r="K101" s="3">
        <f>'4D Wastewater treatment and dis'!AW164</f>
        <v>3.0199326215672344</v>
      </c>
      <c r="L101" s="465">
        <f t="shared" si="111"/>
        <v>15448.541785856312</v>
      </c>
      <c r="M101" s="688">
        <f t="shared" si="112"/>
        <v>16.151757567210865</v>
      </c>
      <c r="N101" s="465">
        <f t="shared" si="113"/>
        <v>1370.5919992747504</v>
      </c>
      <c r="O101" s="464">
        <f t="shared" si="114"/>
        <v>230.2697552755501</v>
      </c>
      <c r="P101" s="465">
        <f t="shared" si="115"/>
        <v>4279.7933875488261</v>
      </c>
      <c r="Q101" s="465">
        <f t="shared" si="74"/>
        <v>15448.541785856312</v>
      </c>
      <c r="R101" s="467">
        <f t="shared" si="75"/>
        <v>1386.7437568419612</v>
      </c>
      <c r="S101" s="464">
        <f t="shared" si="76"/>
        <v>230.2697552755501</v>
      </c>
      <c r="T101" s="465">
        <f t="shared" si="77"/>
        <v>4279.7933875488261</v>
      </c>
      <c r="U101" s="465">
        <f t="shared" si="78"/>
        <v>21345.348685522651</v>
      </c>
    </row>
    <row r="102" spans="1:21">
      <c r="A102">
        <f>'Input data'!A123</f>
        <v>2023</v>
      </c>
      <c r="C102" s="116">
        <f>'4A SWD Case 2'!BG93</f>
        <v>707.98577612775523</v>
      </c>
      <c r="D102" s="3">
        <f>'4B Biological treatment '!T155</f>
        <v>0.77104452893618158</v>
      </c>
      <c r="E102" s="152">
        <f>'4B Biological treatment '!U155</f>
        <v>34.697003802128165</v>
      </c>
      <c r="F102" s="152">
        <f>'4B Biological treatment '!W155</f>
        <v>2.0818202281276901</v>
      </c>
      <c r="G102" s="688">
        <f>'4C2 Open-burning '!R128</f>
        <v>22.96725001584473</v>
      </c>
      <c r="H102" s="688">
        <f>'4C2 Open-burning '!Z128</f>
        <v>7.7277764794153185</v>
      </c>
      <c r="I102" s="688">
        <f>'4C2 Open-burning '!AH128</f>
        <v>0.10758369162962597</v>
      </c>
      <c r="J102" s="93">
        <f>'4D Wastewater treatment and dis'!AV165</f>
        <v>164.68628757990842</v>
      </c>
      <c r="K102" s="3">
        <f>'4D Wastewater treatment and dis'!AW165</f>
        <v>3.0461824986976644</v>
      </c>
      <c r="L102" s="465">
        <f t="shared" si="111"/>
        <v>14867.701298682859</v>
      </c>
      <c r="M102" s="688">
        <f t="shared" si="112"/>
        <v>16.191935107659813</v>
      </c>
      <c r="N102" s="465">
        <f t="shared" si="113"/>
        <v>1374.0013505642755</v>
      </c>
      <c r="O102" s="464">
        <f t="shared" si="114"/>
        <v>218.6015004887505</v>
      </c>
      <c r="P102" s="465">
        <f t="shared" si="115"/>
        <v>4402.7286137743531</v>
      </c>
      <c r="Q102" s="465">
        <f t="shared" si="74"/>
        <v>14867.701298682859</v>
      </c>
      <c r="R102" s="467">
        <f t="shared" si="75"/>
        <v>1390.1932856719354</v>
      </c>
      <c r="S102" s="464">
        <f t="shared" si="76"/>
        <v>218.6015004887505</v>
      </c>
      <c r="T102" s="465">
        <f t="shared" si="77"/>
        <v>4402.7286137743531</v>
      </c>
      <c r="U102" s="465">
        <f t="shared" si="78"/>
        <v>20879.224698617902</v>
      </c>
    </row>
    <row r="103" spans="1:21">
      <c r="A103">
        <f>'Input data'!A124</f>
        <v>2024</v>
      </c>
      <c r="C103" s="116">
        <f>'4A SWD Case 2'!BG94</f>
        <v>681.44785093570715</v>
      </c>
      <c r="D103" s="3">
        <f>'4B Biological treatment '!T156</f>
        <v>0.7732537756507365</v>
      </c>
      <c r="E103" s="152">
        <f>'4B Biological treatment '!U156</f>
        <v>34.796419904283141</v>
      </c>
      <c r="F103" s="152">
        <f>'4B Biological treatment '!W156</f>
        <v>2.0877851942569885</v>
      </c>
      <c r="G103" s="688">
        <f>'4C2 Open-burning '!R129</f>
        <v>21.706781100991243</v>
      </c>
      <c r="H103" s="688">
        <f>'4C2 Open-burning '!Z129</f>
        <v>7.3036672792925792</v>
      </c>
      <c r="I103" s="688">
        <f>'4C2 Open-burning '!AH129</f>
        <v>0.1016793757471945</v>
      </c>
      <c r="J103" s="93">
        <f>'4D Wastewater treatment and dis'!AV166</f>
        <v>170.46098253982004</v>
      </c>
      <c r="K103" s="3">
        <f>'4D Wastewater treatment and dis'!AW166</f>
        <v>3.0767240424150479</v>
      </c>
      <c r="L103" s="465">
        <f t="shared" si="111"/>
        <v>14310.40486964985</v>
      </c>
      <c r="M103" s="688">
        <f t="shared" si="112"/>
        <v>16.238329288665465</v>
      </c>
      <c r="N103" s="465">
        <f t="shared" si="113"/>
        <v>1377.9382282096124</v>
      </c>
      <c r="O103" s="464">
        <f t="shared" si="114"/>
        <v>206.6044004477657</v>
      </c>
      <c r="P103" s="465">
        <f t="shared" si="115"/>
        <v>4533.4650864848854</v>
      </c>
      <c r="Q103" s="465">
        <f t="shared" si="74"/>
        <v>14310.40486964985</v>
      </c>
      <c r="R103" s="467">
        <f t="shared" si="75"/>
        <v>1394.1765574982778</v>
      </c>
      <c r="S103" s="464">
        <f t="shared" si="76"/>
        <v>206.6044004477657</v>
      </c>
      <c r="T103" s="465">
        <f t="shared" si="77"/>
        <v>4533.4650864848854</v>
      </c>
      <c r="U103" s="465">
        <f t="shared" si="78"/>
        <v>20444.650914080779</v>
      </c>
    </row>
    <row r="104" spans="1:21">
      <c r="A104">
        <f>'Input data'!A125</f>
        <v>2025</v>
      </c>
      <c r="C104" s="116">
        <f>'4A SWD Case 2'!BG95</f>
        <v>655.95418021593139</v>
      </c>
      <c r="D104" s="3">
        <f>'4B Biological treatment '!T157</f>
        <v>0.77605230137561532</v>
      </c>
      <c r="E104" s="152">
        <f>'4B Biological treatment '!U157</f>
        <v>34.922353561902689</v>
      </c>
      <c r="F104" s="152">
        <f>'4B Biological treatment '!W157</f>
        <v>2.0953412137141614</v>
      </c>
      <c r="G104" s="688">
        <f>'4C2 Open-burning '!R130</f>
        <v>20.417731986725833</v>
      </c>
      <c r="H104" s="688">
        <f>'4C2 Open-burning '!Z130</f>
        <v>6.8699417170611774</v>
      </c>
      <c r="I104" s="688">
        <f>'4C2 Open-burning '!AH130</f>
        <v>9.5641183873596269E-2</v>
      </c>
      <c r="J104" s="93">
        <f>'4D Wastewater treatment and dis'!AV167</f>
        <v>176.45239771300047</v>
      </c>
      <c r="K104" s="3">
        <f>'4D Wastewater treatment and dis'!AW167</f>
        <v>3.1096421476826621</v>
      </c>
      <c r="L104" s="465">
        <f t="shared" si="111"/>
        <v>13775.037784534559</v>
      </c>
      <c r="M104" s="688">
        <f t="shared" si="112"/>
        <v>16.297098328887923</v>
      </c>
      <c r="N104" s="465">
        <f t="shared" si="113"/>
        <v>1382.9252010513464</v>
      </c>
      <c r="O104" s="464">
        <f t="shared" si="114"/>
        <v>194.3352750458254</v>
      </c>
      <c r="P104" s="465">
        <f t="shared" si="115"/>
        <v>4669.4894177546348</v>
      </c>
      <c r="Q104" s="465">
        <f t="shared" si="74"/>
        <v>13775.037784534559</v>
      </c>
      <c r="R104" s="467">
        <f t="shared" si="75"/>
        <v>1399.2222993802343</v>
      </c>
      <c r="S104" s="464">
        <f t="shared" si="76"/>
        <v>194.3352750458254</v>
      </c>
      <c r="T104" s="465">
        <f t="shared" si="77"/>
        <v>4669.4894177546348</v>
      </c>
      <c r="U104" s="465">
        <f t="shared" si="78"/>
        <v>20038.084776715252</v>
      </c>
    </row>
    <row r="105" spans="1:21">
      <c r="A105">
        <f>'Input data'!A126</f>
        <v>2026</v>
      </c>
      <c r="C105" s="116">
        <f>'4A SWD Case 2'!BG96</f>
        <v>631.429235532083</v>
      </c>
      <c r="D105" s="3">
        <f>'4B Biological treatment '!T158</f>
        <v>0.77985907371418772</v>
      </c>
      <c r="E105" s="152">
        <f>'4B Biological treatment '!U158</f>
        <v>35.093658317138441</v>
      </c>
      <c r="F105" s="152">
        <f>'4B Biological treatment '!W158</f>
        <v>2.1056194990283066</v>
      </c>
      <c r="G105" s="688">
        <f>'4C2 Open-burning '!R131</f>
        <v>19.108058714912129</v>
      </c>
      <c r="H105" s="688">
        <f>'4C2 Open-burning '!Z131</f>
        <v>6.4292767572310439</v>
      </c>
      <c r="I105" s="688">
        <f>'4C2 Open-burning '!AH131</f>
        <v>8.9506383873023065E-2</v>
      </c>
      <c r="J105" s="93">
        <f>'4D Wastewater treatment and dis'!AV168</f>
        <v>182.47083360566128</v>
      </c>
      <c r="K105" s="3">
        <f>'4D Wastewater treatment and dis'!AW168</f>
        <v>3.1415063451655998</v>
      </c>
      <c r="L105" s="465">
        <f t="shared" si="111"/>
        <v>13260.013946173744</v>
      </c>
      <c r="M105" s="688">
        <f t="shared" si="112"/>
        <v>16.377040547997943</v>
      </c>
      <c r="N105" s="465">
        <f t="shared" si="113"/>
        <v>1389.7088693586825</v>
      </c>
      <c r="O105" s="464">
        <f t="shared" si="114"/>
        <v>181.86984961740117</v>
      </c>
      <c r="P105" s="465">
        <f t="shared" si="115"/>
        <v>4805.754472720223</v>
      </c>
      <c r="Q105" s="465">
        <f t="shared" si="74"/>
        <v>13260.013946173744</v>
      </c>
      <c r="R105" s="467">
        <f t="shared" si="75"/>
        <v>1406.0859099066804</v>
      </c>
      <c r="S105" s="464">
        <f t="shared" si="76"/>
        <v>181.86984961740117</v>
      </c>
      <c r="T105" s="465">
        <f t="shared" si="77"/>
        <v>4805.754472720223</v>
      </c>
      <c r="U105" s="465">
        <f t="shared" si="78"/>
        <v>19653.724178418048</v>
      </c>
    </row>
    <row r="106" spans="1:21">
      <c r="A106">
        <f>'Input data'!A127</f>
        <v>2027</v>
      </c>
      <c r="C106" s="116">
        <f>'4A SWD Case 2'!BG97</f>
        <v>607.79790354849558</v>
      </c>
      <c r="D106" s="3">
        <f>'4B Biological treatment '!T159</f>
        <v>0.78422825321178746</v>
      </c>
      <c r="E106" s="152">
        <f>'4B Biological treatment '!U159</f>
        <v>35.290271394530428</v>
      </c>
      <c r="F106" s="152">
        <f>'4B Biological treatment '!W159</f>
        <v>2.117416283671826</v>
      </c>
      <c r="G106" s="688">
        <f>'4C2 Open-burning '!R132</f>
        <v>17.77586022925545</v>
      </c>
      <c r="H106" s="688">
        <f>'4C2 Open-burning '!Z132</f>
        <v>5.9810327525605631</v>
      </c>
      <c r="I106" s="688">
        <f>'4C2 Open-burning '!AH132</f>
        <v>8.3266070776267159E-2</v>
      </c>
      <c r="J106" s="93">
        <f>'4D Wastewater treatment and dis'!AV169</f>
        <v>188.52050518475687</v>
      </c>
      <c r="K106" s="3">
        <f>'4D Wastewater treatment and dis'!AW169</f>
        <v>3.172458873590327</v>
      </c>
      <c r="L106" s="465">
        <f t="shared" si="111"/>
        <v>12763.755974518408</v>
      </c>
      <c r="M106" s="688">
        <f t="shared" si="112"/>
        <v>16.468793317447538</v>
      </c>
      <c r="N106" s="465">
        <f t="shared" si="113"/>
        <v>1397.4947472234051</v>
      </c>
      <c r="O106" s="464">
        <f t="shared" si="114"/>
        <v>169.19002997367008</v>
      </c>
      <c r="P106" s="465">
        <f t="shared" si="115"/>
        <v>4942.3928596928954</v>
      </c>
      <c r="Q106" s="465">
        <f t="shared" si="74"/>
        <v>12763.755974518408</v>
      </c>
      <c r="R106" s="467">
        <f t="shared" si="75"/>
        <v>1413.9635405408526</v>
      </c>
      <c r="S106" s="464">
        <f t="shared" si="76"/>
        <v>169.19002997367008</v>
      </c>
      <c r="T106" s="465">
        <f t="shared" si="77"/>
        <v>4942.3928596928954</v>
      </c>
      <c r="U106" s="465">
        <f t="shared" si="78"/>
        <v>19289.302404725826</v>
      </c>
    </row>
    <row r="107" spans="1:21">
      <c r="A107">
        <f>'Input data'!A128</f>
        <v>2028</v>
      </c>
      <c r="C107" s="116">
        <f>'4A SWD Case 2'!BG98</f>
        <v>584.98849645397661</v>
      </c>
      <c r="D107" s="3">
        <f>'4B Biological treatment '!T160</f>
        <v>0.78909842278903186</v>
      </c>
      <c r="E107" s="152">
        <f>'4B Biological treatment '!U160</f>
        <v>35.509429025506435</v>
      </c>
      <c r="F107" s="152">
        <f>'4B Biological treatment '!W160</f>
        <v>2.1305657415303858</v>
      </c>
      <c r="G107" s="688">
        <f>'4C2 Open-burning '!R133</f>
        <v>16.419598189169879</v>
      </c>
      <c r="H107" s="688">
        <f>'4C2 Open-burning '!Z133</f>
        <v>5.524692098539445</v>
      </c>
      <c r="I107" s="688">
        <f>'4C2 Open-burning '!AH133</f>
        <v>7.6913038654926061E-2</v>
      </c>
      <c r="J107" s="93">
        <f>'4D Wastewater treatment and dis'!AV170</f>
        <v>194.59710350519663</v>
      </c>
      <c r="K107" s="3">
        <f>'4D Wastewater treatment and dis'!AW170</f>
        <v>3.2024891444660395</v>
      </c>
      <c r="L107" s="465">
        <f t="shared" si="111"/>
        <v>12284.75842553351</v>
      </c>
      <c r="M107" s="688">
        <f t="shared" si="112"/>
        <v>16.57106687856967</v>
      </c>
      <c r="N107" s="465">
        <f t="shared" si="113"/>
        <v>1406.1733894100548</v>
      </c>
      <c r="O107" s="464">
        <f t="shared" si="114"/>
        <v>156.28117424152532</v>
      </c>
      <c r="P107" s="465">
        <f t="shared" si="115"/>
        <v>5079.3108083936013</v>
      </c>
      <c r="Q107" s="465">
        <f t="shared" si="74"/>
        <v>12284.75842553351</v>
      </c>
      <c r="R107" s="467">
        <f t="shared" si="75"/>
        <v>1422.7444562886244</v>
      </c>
      <c r="S107" s="464">
        <f t="shared" si="76"/>
        <v>156.28117424152532</v>
      </c>
      <c r="T107" s="465">
        <f t="shared" si="77"/>
        <v>5079.3108083936013</v>
      </c>
      <c r="U107" s="465">
        <f t="shared" si="78"/>
        <v>18943.09486445726</v>
      </c>
    </row>
    <row r="108" spans="1:21">
      <c r="A108">
        <f>'Input data'!A129</f>
        <v>2029</v>
      </c>
      <c r="C108" s="116">
        <f>'4A SWD Case 2'!BG99</f>
        <v>562.93244661440872</v>
      </c>
      <c r="D108" s="3">
        <f>'4B Biological treatment '!T161</f>
        <v>0.79507180707891312</v>
      </c>
      <c r="E108" s="152">
        <f>'4B Biological treatment '!U161</f>
        <v>35.778231318551086</v>
      </c>
      <c r="F108" s="152">
        <f>'4B Biological treatment '!W161</f>
        <v>2.146693879113065</v>
      </c>
      <c r="G108" s="688">
        <f>'4C2 Open-burning '!R134</f>
        <v>15.037506855484107</v>
      </c>
      <c r="H108" s="688">
        <f>'4C2 Open-burning '!Z134</f>
        <v>5.0596606779953079</v>
      </c>
      <c r="I108" s="688">
        <f>'4C2 Open-burning '!AH134</f>
        <v>7.043901639520192E-2</v>
      </c>
      <c r="J108" s="93">
        <f>'4D Wastewater treatment and dis'!AV171</f>
        <v>200.70297970633757</v>
      </c>
      <c r="K108" s="3">
        <f>'4D Wastewater treatment and dis'!AW171</f>
        <v>3.2316947231722866</v>
      </c>
      <c r="L108" s="465">
        <f t="shared" si="111"/>
        <v>11821.581378902583</v>
      </c>
      <c r="M108" s="688">
        <f t="shared" si="112"/>
        <v>16.696507948657175</v>
      </c>
      <c r="N108" s="465">
        <f t="shared" si="113"/>
        <v>1416.8179602146229</v>
      </c>
      <c r="O108" s="464">
        <f t="shared" si="114"/>
        <v>143.12647617589818</v>
      </c>
      <c r="P108" s="465">
        <f t="shared" si="115"/>
        <v>5216.5879380164979</v>
      </c>
      <c r="Q108" s="465">
        <f t="shared" si="74"/>
        <v>11821.581378902583</v>
      </c>
      <c r="R108" s="467">
        <f t="shared" si="75"/>
        <v>1433.5144681632801</v>
      </c>
      <c r="S108" s="464">
        <f t="shared" si="76"/>
        <v>143.12647617589818</v>
      </c>
      <c r="T108" s="465">
        <f t="shared" si="77"/>
        <v>5216.5879380164979</v>
      </c>
      <c r="U108" s="465">
        <f t="shared" si="78"/>
        <v>18614.810261258259</v>
      </c>
    </row>
    <row r="109" spans="1:21">
      <c r="A109">
        <f>'Input data'!A130</f>
        <v>2030</v>
      </c>
      <c r="C109" s="116">
        <f>'4A SWD Case 2'!BG100</f>
        <v>541.56420900620776</v>
      </c>
      <c r="D109" s="3">
        <f>'4B Biological treatment '!T162</f>
        <v>0.80223507842567099</v>
      </c>
      <c r="E109" s="152">
        <f>'4B Biological treatment '!U162</f>
        <v>36.100578529155186</v>
      </c>
      <c r="F109" s="152">
        <f>'4B Biological treatment '!W162</f>
        <v>2.1660347117493113</v>
      </c>
      <c r="G109" s="688">
        <f>'4C2 Open-burning '!R135</f>
        <v>13.62778779270508</v>
      </c>
      <c r="H109" s="688">
        <f>'4C2 Open-burning '!Z135</f>
        <v>4.5853333724445102</v>
      </c>
      <c r="I109" s="688">
        <f>'4C2 Open-burning '!AH135</f>
        <v>6.3835579726476049E-2</v>
      </c>
      <c r="J109" s="93">
        <f>'4D Wastewater treatment and dis'!AV172</f>
        <v>206.84336561231103</v>
      </c>
      <c r="K109" s="3">
        <f>'4D Wastewater treatment and dis'!AW172</f>
        <v>3.2602103356491998</v>
      </c>
      <c r="L109" s="465">
        <f t="shared" si="111"/>
        <v>11372.848389130362</v>
      </c>
      <c r="M109" s="688">
        <f t="shared" si="112"/>
        <v>16.846936646939092</v>
      </c>
      <c r="N109" s="465">
        <f t="shared" si="113"/>
        <v>1429.5829097545452</v>
      </c>
      <c r="O109" s="464">
        <f t="shared" si="114"/>
        <v>129.70881832924738</v>
      </c>
      <c r="P109" s="465">
        <f t="shared" si="115"/>
        <v>5354.3758819097839</v>
      </c>
      <c r="Q109" s="465">
        <f t="shared" si="74"/>
        <v>11372.848389130362</v>
      </c>
      <c r="R109" s="467">
        <f t="shared" si="75"/>
        <v>1446.4298464014844</v>
      </c>
      <c r="S109" s="464">
        <f t="shared" si="76"/>
        <v>129.70881832924738</v>
      </c>
      <c r="T109" s="465">
        <f t="shared" si="77"/>
        <v>5354.3758819097839</v>
      </c>
      <c r="U109" s="465">
        <f t="shared" si="78"/>
        <v>18303.362935770878</v>
      </c>
    </row>
    <row r="110" spans="1:21">
      <c r="A110">
        <f>'Input data'!A131</f>
        <v>2031</v>
      </c>
      <c r="C110" s="116">
        <f>'4A SWD Case 2'!BG101</f>
        <v>520.82110426122256</v>
      </c>
      <c r="D110" s="3">
        <f>'4B Biological treatment '!T163</f>
        <v>0.80987975083698327</v>
      </c>
      <c r="E110" s="152">
        <f>'4B Biological treatment '!U163</f>
        <v>36.444588787664244</v>
      </c>
      <c r="F110" s="152">
        <f>'4B Biological treatment '!W163</f>
        <v>2.1866753272598545</v>
      </c>
      <c r="G110" s="688">
        <f>'4C2 Open-burning '!R136</f>
        <v>12.017755170950901</v>
      </c>
      <c r="H110" s="688">
        <f>'4C2 Open-burning '!Z136</f>
        <v>4.0436066869728133</v>
      </c>
      <c r="I110" s="688">
        <f>'4C2 Open-burning '!AH136</f>
        <v>5.6293829931749084E-2</v>
      </c>
      <c r="J110" s="93">
        <f>'4D Wastewater treatment and dis'!AV173</f>
        <v>208.60999274620306</v>
      </c>
      <c r="K110" s="3">
        <f>'4D Wastewater treatment and dis'!AW173</f>
        <v>3.2880554445513064</v>
      </c>
      <c r="L110" s="465">
        <f t="shared" si="111"/>
        <v>10937.243189485675</v>
      </c>
      <c r="M110" s="688">
        <f t="shared" si="112"/>
        <v>17.00747476757665</v>
      </c>
      <c r="N110" s="465">
        <f t="shared" si="113"/>
        <v>1443.2057159915039</v>
      </c>
      <c r="O110" s="464">
        <f t="shared" si="114"/>
        <v>114.3845828762222</v>
      </c>
      <c r="P110" s="465">
        <f t="shared" si="115"/>
        <v>5400.1070354811691</v>
      </c>
      <c r="Q110" s="465">
        <f t="shared" si="74"/>
        <v>10937.243189485675</v>
      </c>
      <c r="R110" s="467">
        <f t="shared" si="75"/>
        <v>1460.2131907590806</v>
      </c>
      <c r="S110" s="464">
        <f t="shared" si="76"/>
        <v>114.3845828762222</v>
      </c>
      <c r="T110" s="465">
        <f t="shared" si="77"/>
        <v>5400.1070354811691</v>
      </c>
      <c r="U110" s="465">
        <f t="shared" si="78"/>
        <v>17911.947998602147</v>
      </c>
    </row>
    <row r="111" spans="1:21">
      <c r="A111">
        <f>'Input data'!A132</f>
        <v>2032</v>
      </c>
      <c r="C111" s="116">
        <f>'4A SWD Case 2'!BG102</f>
        <v>500.52112529901996</v>
      </c>
      <c r="D111" s="3">
        <f>'4B Biological treatment '!T164</f>
        <v>0.81807158351357567</v>
      </c>
      <c r="E111" s="152">
        <f>'4B Biological treatment '!U164</f>
        <v>36.8132212581109</v>
      </c>
      <c r="F111" s="152">
        <f>'4B Biological treatment '!W164</f>
        <v>2.2087932754866539</v>
      </c>
      <c r="G111" s="688">
        <f>'4C2 Open-burning '!R137</f>
        <v>10.418897912871</v>
      </c>
      <c r="H111" s="688">
        <f>'4C2 Open-burning '!Z137</f>
        <v>3.5056401692395882</v>
      </c>
      <c r="I111" s="688">
        <f>'4C2 Open-burning '!AH137</f>
        <v>4.8804428018398988E-2</v>
      </c>
      <c r="J111" s="93">
        <f>'4D Wastewater treatment and dis'!AV174</f>
        <v>210.34191100943787</v>
      </c>
      <c r="K111" s="3">
        <f>'4D Wastewater treatment and dis'!AW174</f>
        <v>3.3153534814285477</v>
      </c>
      <c r="L111" s="465">
        <f t="shared" si="111"/>
        <v>10510.943631279419</v>
      </c>
      <c r="M111" s="688">
        <f t="shared" si="112"/>
        <v>17.179503253785089</v>
      </c>
      <c r="N111" s="465">
        <f t="shared" si="113"/>
        <v>1457.8035618211916</v>
      </c>
      <c r="O111" s="464">
        <f t="shared" si="114"/>
        <v>99.166714152606048</v>
      </c>
      <c r="P111" s="465">
        <f t="shared" si="115"/>
        <v>5444.9397104410455</v>
      </c>
      <c r="Q111" s="465">
        <f t="shared" si="74"/>
        <v>10510.943631279419</v>
      </c>
      <c r="R111" s="467">
        <f t="shared" si="75"/>
        <v>1474.9830650749766</v>
      </c>
      <c r="S111" s="464">
        <f t="shared" si="76"/>
        <v>99.166714152606048</v>
      </c>
      <c r="T111" s="465">
        <f t="shared" si="77"/>
        <v>5444.9397104410455</v>
      </c>
      <c r="U111" s="465">
        <f t="shared" si="78"/>
        <v>17530.03312094805</v>
      </c>
    </row>
    <row r="112" spans="1:21">
      <c r="A112">
        <f>'Input data'!A133</f>
        <v>2033</v>
      </c>
      <c r="C112" s="116">
        <f>'4A SWD Case 2'!BG103</f>
        <v>480.6398753393193</v>
      </c>
      <c r="D112" s="3">
        <f>'4B Biological treatment '!T165</f>
        <v>0.82665940182467401</v>
      </c>
      <c r="E112" s="152">
        <f>'4B Biological treatment '!U165</f>
        <v>37.19967308211033</v>
      </c>
      <c r="F112" s="152">
        <f>'4B Biological treatment '!W165</f>
        <v>2.23198038492662</v>
      </c>
      <c r="G112" s="688">
        <f>'4C2 Open-burning '!R138</f>
        <v>10.38883526777067</v>
      </c>
      <c r="H112" s="688">
        <f>'4C2 Open-burning '!Z138</f>
        <v>3.4955250095424089</v>
      </c>
      <c r="I112" s="688">
        <f>'4C2 Open-burning '!AH138</f>
        <v>4.866360792292334E-2</v>
      </c>
      <c r="J112" s="93">
        <f>'4D Wastewater treatment and dis'!AV175</f>
        <v>212.04141406655555</v>
      </c>
      <c r="K112" s="3">
        <f>'4D Wastewater treatment and dis'!AW175</f>
        <v>3.3421405984138115</v>
      </c>
      <c r="L112" s="465">
        <f t="shared" si="111"/>
        <v>10093.437382125705</v>
      </c>
      <c r="M112" s="688">
        <f t="shared" si="112"/>
        <v>17.359847438318155</v>
      </c>
      <c r="N112" s="465">
        <f t="shared" si="113"/>
        <v>1473.1070540515691</v>
      </c>
      <c r="O112" s="464">
        <f t="shared" si="114"/>
        <v>98.880578924267496</v>
      </c>
      <c r="P112" s="465">
        <f t="shared" si="115"/>
        <v>5488.9332809059488</v>
      </c>
      <c r="Q112" s="465">
        <f t="shared" si="74"/>
        <v>10093.437382125705</v>
      </c>
      <c r="R112" s="467">
        <f t="shared" si="75"/>
        <v>1490.4669014898873</v>
      </c>
      <c r="S112" s="464">
        <f t="shared" si="76"/>
        <v>98.880578924267496</v>
      </c>
      <c r="T112" s="465">
        <f t="shared" si="77"/>
        <v>5488.9332809059488</v>
      </c>
      <c r="U112" s="465">
        <f t="shared" si="78"/>
        <v>17171.718143445811</v>
      </c>
    </row>
    <row r="113" spans="1:21">
      <c r="A113">
        <f>'Input data'!A134</f>
        <v>2034</v>
      </c>
      <c r="C113" s="116">
        <f>'4A SWD Case 2'!BG104</f>
        <v>461.73930839462281</v>
      </c>
      <c r="D113" s="3">
        <f>'4B Biological treatment '!T166</f>
        <v>0.83568220176199182</v>
      </c>
      <c r="E113" s="152">
        <f>'4B Biological treatment '!U166</f>
        <v>37.605699079289629</v>
      </c>
      <c r="F113" s="152">
        <f>'4B Biological treatment '!W166</f>
        <v>2.2563419447573776</v>
      </c>
      <c r="G113" s="688">
        <f>'4C2 Open-burning '!R139</f>
        <v>10.360037950260086</v>
      </c>
      <c r="H113" s="688">
        <f>'4C2 Open-burning '!Z139</f>
        <v>3.4858355938407009</v>
      </c>
      <c r="I113" s="688">
        <f>'4C2 Open-burning '!AH139</f>
        <v>4.8528714902440609E-2</v>
      </c>
      <c r="J113" s="93">
        <f>'4D Wastewater treatment and dis'!AV176</f>
        <v>213.70481030126703</v>
      </c>
      <c r="K113" s="3">
        <f>'4D Wastewater treatment and dis'!AW176</f>
        <v>3.3683586092290607</v>
      </c>
      <c r="L113" s="465">
        <f t="shared" si="111"/>
        <v>9696.5254762870791</v>
      </c>
      <c r="M113" s="688">
        <f t="shared" si="112"/>
        <v>17.549326237001829</v>
      </c>
      <c r="N113" s="465">
        <f t="shared" si="113"/>
        <v>1489.1856835398694</v>
      </c>
      <c r="O113" s="464">
        <f t="shared" si="114"/>
        <v>98.606487040671396</v>
      </c>
      <c r="P113" s="465">
        <f t="shared" si="115"/>
        <v>5531.992185187617</v>
      </c>
      <c r="Q113" s="465">
        <f t="shared" si="74"/>
        <v>9696.5254762870791</v>
      </c>
      <c r="R113" s="467">
        <f t="shared" si="75"/>
        <v>1506.7350097768713</v>
      </c>
      <c r="S113" s="464">
        <f t="shared" si="76"/>
        <v>98.606487040671396</v>
      </c>
      <c r="T113" s="465">
        <f t="shared" si="77"/>
        <v>5531.992185187617</v>
      </c>
      <c r="U113" s="465">
        <f t="shared" si="78"/>
        <v>16833.859158292238</v>
      </c>
    </row>
    <row r="114" spans="1:21">
      <c r="A114">
        <f>'Input data'!A135</f>
        <v>2035</v>
      </c>
      <c r="C114" s="116">
        <f>'4A SWD Case 2'!BG105</f>
        <v>443.77123031771879</v>
      </c>
      <c r="D114" s="3">
        <f>'4B Biological treatment '!T167</f>
        <v>0.84508834147424761</v>
      </c>
      <c r="E114" s="152">
        <f>'4B Biological treatment '!U167</f>
        <v>38.028975366341143</v>
      </c>
      <c r="F114" s="152">
        <f>'4B Biological treatment '!W167</f>
        <v>2.2817385219804684</v>
      </c>
      <c r="G114" s="688">
        <f>'4C2 Open-burning '!R140</f>
        <v>10.332378380504053</v>
      </c>
      <c r="H114" s="688">
        <f>'4C2 Open-burning '!Z140</f>
        <v>3.4765289954258303</v>
      </c>
      <c r="I114" s="688">
        <f>'4C2 Open-burning '!AH140</f>
        <v>4.8399151344714356E-2</v>
      </c>
      <c r="J114" s="93">
        <f>'4D Wastewater treatment and dis'!AV177</f>
        <v>215.33617840574607</v>
      </c>
      <c r="K114" s="3">
        <f>'4D Wastewater treatment and dis'!AW177</f>
        <v>3.3940718011398903</v>
      </c>
      <c r="L114" s="465">
        <f t="shared" si="111"/>
        <v>9319.1958366720937</v>
      </c>
      <c r="M114" s="688">
        <f t="shared" si="112"/>
        <v>17.746855170959201</v>
      </c>
      <c r="N114" s="465">
        <f t="shared" si="113"/>
        <v>1505.9474245071092</v>
      </c>
      <c r="O114" s="464">
        <f t="shared" si="114"/>
        <v>98.343224201307947</v>
      </c>
      <c r="P114" s="465">
        <f t="shared" si="115"/>
        <v>5574.2220048740337</v>
      </c>
      <c r="Q114" s="465">
        <f t="shared" si="74"/>
        <v>9319.1958366720937</v>
      </c>
      <c r="R114" s="467">
        <f t="shared" si="75"/>
        <v>1523.6942796780684</v>
      </c>
      <c r="S114" s="464">
        <f t="shared" si="76"/>
        <v>98.343224201307947</v>
      </c>
      <c r="T114" s="465">
        <f t="shared" si="77"/>
        <v>5574.2220048740337</v>
      </c>
      <c r="U114" s="465">
        <f t="shared" si="78"/>
        <v>16515.455345425504</v>
      </c>
    </row>
    <row r="115" spans="1:21">
      <c r="A115">
        <f>'Input data'!A136</f>
        <v>2036</v>
      </c>
      <c r="C115" s="116">
        <f>'4A SWD Case 2'!BG106</f>
        <v>426.6898398356937</v>
      </c>
      <c r="D115" s="3">
        <f>'4B Biological treatment '!T168</f>
        <v>0.85460695752241689</v>
      </c>
      <c r="E115" s="152">
        <f>'4B Biological treatment '!U168</f>
        <v>38.457313088508755</v>
      </c>
      <c r="F115" s="152">
        <f>'4B Biological treatment '!W168</f>
        <v>2.3074387853105254</v>
      </c>
      <c r="G115" s="688">
        <f>'4C2 Open-burning '!R141</f>
        <v>10.305708371054591</v>
      </c>
      <c r="H115" s="688">
        <f>'4C2 Open-burning '!Z141</f>
        <v>3.4675553537583621</v>
      </c>
      <c r="I115" s="688">
        <f>'4C2 Open-burning '!AH141</f>
        <v>4.8274223106880454E-2</v>
      </c>
      <c r="J115" s="93">
        <f>'4D Wastewater treatment and dis'!AV178</f>
        <v>216.94142368646598</v>
      </c>
      <c r="K115" s="3">
        <f>'4D Wastewater treatment and dis'!AW178</f>
        <v>3.4193732520226052</v>
      </c>
      <c r="L115" s="465">
        <f t="shared" si="111"/>
        <v>8960.4866365495673</v>
      </c>
      <c r="M115" s="688">
        <f t="shared" si="112"/>
        <v>17.946746107970753</v>
      </c>
      <c r="N115" s="465">
        <f t="shared" si="113"/>
        <v>1522.9095983049467</v>
      </c>
      <c r="O115" s="464">
        <f t="shared" si="114"/>
        <v>98.089379963113146</v>
      </c>
      <c r="P115" s="465">
        <f t="shared" si="115"/>
        <v>5615.7756055427935</v>
      </c>
      <c r="Q115" s="465">
        <f t="shared" si="74"/>
        <v>8960.4866365495673</v>
      </c>
      <c r="R115" s="467">
        <f t="shared" si="75"/>
        <v>1540.8563444129175</v>
      </c>
      <c r="S115" s="464">
        <f t="shared" si="76"/>
        <v>98.089379963113146</v>
      </c>
      <c r="T115" s="465">
        <f t="shared" si="77"/>
        <v>5615.7756055427935</v>
      </c>
      <c r="U115" s="465">
        <f t="shared" si="78"/>
        <v>16215.207966468392</v>
      </c>
    </row>
    <row r="116" spans="1:21">
      <c r="A116">
        <f>'Input data'!A137</f>
        <v>2037</v>
      </c>
      <c r="C116" s="116">
        <f>'4A SWD Case 2'!BG107</f>
        <v>410.45162316254886</v>
      </c>
      <c r="D116" s="3">
        <f>'4B Biological treatment '!T169</f>
        <v>0.8646212037562202</v>
      </c>
      <c r="E116" s="152">
        <f>'4B Biological treatment '!U169</f>
        <v>38.907954169029907</v>
      </c>
      <c r="F116" s="152">
        <f>'4B Biological treatment '!W169</f>
        <v>2.3344772501417941</v>
      </c>
      <c r="G116" s="688">
        <f>'4C2 Open-burning '!R142</f>
        <v>10.280053961038625</v>
      </c>
      <c r="H116" s="688">
        <f>'4C2 Open-burning '!Z142</f>
        <v>3.4589234302073111</v>
      </c>
      <c r="I116" s="688">
        <f>'4C2 Open-burning '!AH142</f>
        <v>4.815405216198311E-2</v>
      </c>
      <c r="J116" s="93">
        <f>'4D Wastewater treatment and dis'!AV179</f>
        <v>218.51632029843705</v>
      </c>
      <c r="K116" s="3">
        <f>'4D Wastewater treatment and dis'!AW179</f>
        <v>3.4441963552279091</v>
      </c>
      <c r="L116" s="465">
        <f t="shared" si="111"/>
        <v>8619.4840864135258</v>
      </c>
      <c r="M116" s="688">
        <f t="shared" si="112"/>
        <v>18.157045278880624</v>
      </c>
      <c r="N116" s="465">
        <f t="shared" si="113"/>
        <v>1540.7549850935843</v>
      </c>
      <c r="O116" s="464">
        <f t="shared" si="114"/>
        <v>97.845202165606935</v>
      </c>
      <c r="P116" s="465">
        <f t="shared" si="115"/>
        <v>5656.5435963878299</v>
      </c>
      <c r="Q116" s="465">
        <f t="shared" si="74"/>
        <v>8619.4840864135258</v>
      </c>
      <c r="R116" s="467">
        <f t="shared" si="75"/>
        <v>1558.9120303724649</v>
      </c>
      <c r="S116" s="464">
        <f t="shared" si="76"/>
        <v>97.845202165606935</v>
      </c>
      <c r="T116" s="465">
        <f t="shared" si="77"/>
        <v>5656.5435963878299</v>
      </c>
      <c r="U116" s="465">
        <f t="shared" si="78"/>
        <v>15932.784915339427</v>
      </c>
    </row>
    <row r="117" spans="1:21">
      <c r="A117">
        <f>'Input data'!A138</f>
        <v>2038</v>
      </c>
      <c r="C117" s="116">
        <f>'4A SWD Case 2'!BG108</f>
        <v>395.01516512238589</v>
      </c>
      <c r="D117" s="3">
        <f>'4B Biological treatment '!T170</f>
        <v>0.8751136354693434</v>
      </c>
      <c r="E117" s="152">
        <f>'4B Biological treatment '!U170</f>
        <v>39.380113596120445</v>
      </c>
      <c r="F117" s="152">
        <f>'4B Biological treatment '!W170</f>
        <v>2.3628068157672271</v>
      </c>
      <c r="G117" s="688">
        <f>'4C2 Open-burning '!R143</f>
        <v>10.255502224530307</v>
      </c>
      <c r="H117" s="688">
        <f>'4C2 Open-burning '!Z143</f>
        <v>3.4506625225328218</v>
      </c>
      <c r="I117" s="688">
        <f>'4C2 Open-burning '!AH143</f>
        <v>4.8039046384292676E-2</v>
      </c>
      <c r="J117" s="93">
        <f>'4D Wastewater treatment and dis'!AV180</f>
        <v>220.05262448500631</v>
      </c>
      <c r="K117" s="3">
        <f>'4D Wastewater treatment and dis'!AW180</f>
        <v>3.4684111748472248</v>
      </c>
      <c r="L117" s="465">
        <f t="shared" si="111"/>
        <v>8295.3184675701032</v>
      </c>
      <c r="M117" s="688">
        <f t="shared" si="112"/>
        <v>18.377386344856212</v>
      </c>
      <c r="N117" s="465">
        <f t="shared" si="113"/>
        <v>1559.4524984063696</v>
      </c>
      <c r="O117" s="464">
        <f t="shared" si="114"/>
        <v>97.611519576850284</v>
      </c>
      <c r="P117" s="465">
        <f t="shared" si="115"/>
        <v>5696.3125783877713</v>
      </c>
      <c r="Q117" s="465">
        <f t="shared" si="74"/>
        <v>8295.3184675701032</v>
      </c>
      <c r="R117" s="467">
        <f t="shared" si="75"/>
        <v>1577.8298847512258</v>
      </c>
      <c r="S117" s="464">
        <f t="shared" si="76"/>
        <v>97.611519576850284</v>
      </c>
      <c r="T117" s="465">
        <f t="shared" si="77"/>
        <v>5696.3125783877713</v>
      </c>
      <c r="U117" s="465">
        <f t="shared" si="78"/>
        <v>15667.07245028595</v>
      </c>
    </row>
    <row r="118" spans="1:21">
      <c r="A118">
        <f>'Input data'!A139</f>
        <v>2039</v>
      </c>
      <c r="C118" s="116">
        <f>'4A SWD Case 2'!BG109</f>
        <v>380.34101842452776</v>
      </c>
      <c r="D118" s="3">
        <f>'4B Biological treatment '!T171</f>
        <v>0.8857730183744783</v>
      </c>
      <c r="E118" s="152">
        <f>'4B Biological treatment '!U171</f>
        <v>39.859785826851521</v>
      </c>
      <c r="F118" s="152">
        <f>'4B Biological treatment '!W171</f>
        <v>2.391587149611091</v>
      </c>
      <c r="G118" s="688">
        <f>'4C2 Open-burning '!R144</f>
        <v>10.231998239602667</v>
      </c>
      <c r="H118" s="688">
        <f>'4C2 Open-burning '!Z144</f>
        <v>3.4427541511879278</v>
      </c>
      <c r="I118" s="688">
        <f>'4C2 Open-burning '!AH144</f>
        <v>4.7928948507325347E-2</v>
      </c>
      <c r="J118" s="93">
        <f>'4D Wastewater treatment and dis'!AV181</f>
        <v>221.55079369949215</v>
      </c>
      <c r="K118" s="3">
        <f>'4D Wastewater treatment and dis'!AW181</f>
        <v>3.492024921138575</v>
      </c>
      <c r="L118" s="465">
        <f t="shared" si="111"/>
        <v>7987.1613869150833</v>
      </c>
      <c r="M118" s="688">
        <f t="shared" si="112"/>
        <v>18.601233385864045</v>
      </c>
      <c r="N118" s="465">
        <f t="shared" si="113"/>
        <v>1578.4475187433202</v>
      </c>
      <c r="O118" s="464">
        <f t="shared" si="114"/>
        <v>97.387809451820004</v>
      </c>
      <c r="P118" s="465">
        <f t="shared" si="115"/>
        <v>5735.0943932422933</v>
      </c>
      <c r="Q118" s="465">
        <f t="shared" si="74"/>
        <v>7987.1613869150833</v>
      </c>
      <c r="R118" s="467">
        <f t="shared" si="75"/>
        <v>1597.0487521291843</v>
      </c>
      <c r="S118" s="464">
        <f t="shared" si="76"/>
        <v>97.387809451820004</v>
      </c>
      <c r="T118" s="465">
        <f t="shared" si="77"/>
        <v>5735.0943932422933</v>
      </c>
      <c r="U118" s="465">
        <f t="shared" si="78"/>
        <v>15416.69234173838</v>
      </c>
    </row>
    <row r="119" spans="1:21">
      <c r="A119">
        <f>'Input data'!A140</f>
        <v>2040</v>
      </c>
      <c r="C119" s="116">
        <f>'4A SWD Case 2'!BG110</f>
        <v>366.39167260196496</v>
      </c>
      <c r="D119" s="3">
        <f>'4B Biological treatment '!T172</f>
        <v>0.89648333542182934</v>
      </c>
      <c r="E119" s="152">
        <f>'4B Biological treatment '!U172</f>
        <v>40.34175009398232</v>
      </c>
      <c r="F119" s="152">
        <f>'4B Biological treatment '!W172</f>
        <v>2.4205050056389394</v>
      </c>
      <c r="G119" s="688">
        <f>'4C2 Open-burning '!R145</f>
        <v>10.209463213141307</v>
      </c>
      <c r="H119" s="688">
        <f>'4C2 Open-burning '!Z145</f>
        <v>3.4351718047019113</v>
      </c>
      <c r="I119" s="688">
        <f>'4C2 Open-burning '!AH145</f>
        <v>4.7823389446662361E-2</v>
      </c>
      <c r="J119" s="93">
        <f>'4D Wastewater treatment and dis'!AV182</f>
        <v>223.01308961669224</v>
      </c>
      <c r="K119" s="3">
        <f>'4D Wastewater treatment and dis'!AW182</f>
        <v>3.5150732420210016</v>
      </c>
      <c r="L119" s="465">
        <f t="shared" si="111"/>
        <v>7694.2251246412643</v>
      </c>
      <c r="M119" s="688">
        <f t="shared" si="112"/>
        <v>18.826150043858416</v>
      </c>
      <c r="N119" s="465">
        <f t="shared" si="113"/>
        <v>1597.5333037216999</v>
      </c>
      <c r="O119" s="464">
        <f t="shared" si="114"/>
        <v>97.173321840346773</v>
      </c>
      <c r="P119" s="465">
        <f t="shared" si="115"/>
        <v>5772.9475869770476</v>
      </c>
      <c r="Q119" s="465">
        <f t="shared" si="74"/>
        <v>7694.2251246412643</v>
      </c>
      <c r="R119" s="467">
        <f t="shared" si="75"/>
        <v>1616.3594537655583</v>
      </c>
      <c r="S119" s="464">
        <f t="shared" si="76"/>
        <v>97.173321840346773</v>
      </c>
      <c r="T119" s="465">
        <f t="shared" si="77"/>
        <v>5772.9475869770476</v>
      </c>
      <c r="U119" s="465">
        <f t="shared" si="78"/>
        <v>15180.705487224215</v>
      </c>
    </row>
    <row r="120" spans="1:21">
      <c r="A120">
        <f>'Input data'!A141</f>
        <v>2041</v>
      </c>
      <c r="C120" s="116">
        <f>'4A SWD Case 2'!BG111</f>
        <v>353.13147166548953</v>
      </c>
      <c r="D120" s="3">
        <f>'4B Biological treatment '!T173</f>
        <v>0.90720743980883323</v>
      </c>
      <c r="E120" s="152">
        <f>'4B Biological treatment '!U173</f>
        <v>40.82433479139749</v>
      </c>
      <c r="F120" s="152">
        <f>'4B Biological treatment '!W173</f>
        <v>2.4494600874838497</v>
      </c>
      <c r="G120" s="688">
        <f>'4C2 Open-burning '!R146</f>
        <v>10.187818403388871</v>
      </c>
      <c r="H120" s="688">
        <f>'4C2 Open-burning '!Z146</f>
        <v>3.4278889888841304</v>
      </c>
      <c r="I120" s="688">
        <f>'4C2 Open-burning '!AH146</f>
        <v>4.7722000358452768E-2</v>
      </c>
      <c r="J120" s="93">
        <f>'4D Wastewater treatment and dis'!AV183</f>
        <v>224.44211940062368</v>
      </c>
      <c r="K120" s="3">
        <f>'4D Wastewater treatment and dis'!AW183</f>
        <v>3.5375972309230974</v>
      </c>
      <c r="L120" s="465">
        <f t="shared" si="111"/>
        <v>7415.76090497528</v>
      </c>
      <c r="M120" s="688">
        <f t="shared" si="112"/>
        <v>19.051356235985498</v>
      </c>
      <c r="N120" s="465">
        <f t="shared" si="113"/>
        <v>1616.6436577393406</v>
      </c>
      <c r="O120" s="464">
        <f t="shared" si="114"/>
        <v>96.967307281075961</v>
      </c>
      <c r="P120" s="465">
        <f t="shared" si="115"/>
        <v>5809.9396489992578</v>
      </c>
      <c r="Q120" s="465">
        <f t="shared" si="74"/>
        <v>7415.76090497528</v>
      </c>
      <c r="R120" s="467">
        <f t="shared" si="75"/>
        <v>1635.695013975326</v>
      </c>
      <c r="S120" s="464">
        <f t="shared" si="76"/>
        <v>96.967307281075961</v>
      </c>
      <c r="T120" s="465">
        <f t="shared" si="77"/>
        <v>5809.9396489992578</v>
      </c>
      <c r="U120" s="465">
        <f t="shared" si="78"/>
        <v>14958.36287523094</v>
      </c>
    </row>
    <row r="121" spans="1:21">
      <c r="A121">
        <f>'Input data'!A142</f>
        <v>2042</v>
      </c>
      <c r="C121" s="116">
        <f>'4A SWD Case 2'!BG112</f>
        <v>340.52652486703539</v>
      </c>
      <c r="D121" s="3">
        <f>'4B Biological treatment '!T174</f>
        <v>0.91804758770276751</v>
      </c>
      <c r="E121" s="152">
        <f>'4B Biological treatment '!U174</f>
        <v>41.312141446624537</v>
      </c>
      <c r="F121" s="152">
        <f>'4B Biological treatment '!W174</f>
        <v>2.4787284867974719</v>
      </c>
      <c r="G121" s="688">
        <f>'4C2 Open-burning '!R147</f>
        <v>10.167115429819541</v>
      </c>
      <c r="H121" s="688">
        <f>'4C2 Open-burning '!Z147</f>
        <v>3.4209230721073012</v>
      </c>
      <c r="I121" s="688">
        <f>'4C2 Open-burning '!AH147</f>
        <v>4.7625023039759309E-2</v>
      </c>
      <c r="J121" s="93">
        <f>'4D Wastewater treatment and dis'!AV184</f>
        <v>225.83200973455592</v>
      </c>
      <c r="K121" s="3">
        <f>'4D Wastewater treatment and dis'!AW184</f>
        <v>3.5595043141824068</v>
      </c>
      <c r="L121" s="465">
        <f t="shared" si="111"/>
        <v>7151.0570222077431</v>
      </c>
      <c r="M121" s="688">
        <f t="shared" si="112"/>
        <v>19.278999341758119</v>
      </c>
      <c r="N121" s="465">
        <f t="shared" si="113"/>
        <v>1635.9608012863316</v>
      </c>
      <c r="O121" s="464">
        <f t="shared" si="114"/>
        <v>96.77025708639826</v>
      </c>
      <c r="P121" s="465">
        <f t="shared" si="115"/>
        <v>5845.9185418222205</v>
      </c>
      <c r="Q121" s="465">
        <f t="shared" si="74"/>
        <v>7151.0570222077431</v>
      </c>
      <c r="R121" s="467">
        <f t="shared" si="75"/>
        <v>1655.2398006280898</v>
      </c>
      <c r="S121" s="464">
        <f t="shared" si="76"/>
        <v>96.77025708639826</v>
      </c>
      <c r="T121" s="465">
        <f t="shared" si="77"/>
        <v>5845.9185418222205</v>
      </c>
      <c r="U121" s="465">
        <f t="shared" si="78"/>
        <v>14748.985621744452</v>
      </c>
    </row>
    <row r="122" spans="1:21">
      <c r="A122">
        <f>'Input data'!A143</f>
        <v>2043</v>
      </c>
      <c r="C122" s="116">
        <f>'4A SWD Case 2'!BG113</f>
        <v>328.60164696082813</v>
      </c>
      <c r="D122" s="3">
        <f>'4B Biological treatment '!T175</f>
        <v>0.92868431243623306</v>
      </c>
      <c r="E122" s="152">
        <f>'4B Biological treatment '!U175</f>
        <v>41.790794059630485</v>
      </c>
      <c r="F122" s="152">
        <f>'4B Biological treatment '!W175</f>
        <v>2.5074476435778292</v>
      </c>
      <c r="G122" s="688">
        <f>'4C2 Open-burning '!R148</f>
        <v>10.147373436568211</v>
      </c>
      <c r="H122" s="688">
        <f>'4C2 Open-burning '!Z148</f>
        <v>3.4142804957867083</v>
      </c>
      <c r="I122" s="688">
        <f>'4C2 Open-burning '!AH148</f>
        <v>4.7532547165954661E-2</v>
      </c>
      <c r="J122" s="93">
        <f>'4D Wastewater treatment and dis'!AV185</f>
        <v>227.17889305861576</v>
      </c>
      <c r="K122" s="3">
        <f>'4D Wastewater treatment and dis'!AW185</f>
        <v>3.5807335323447322</v>
      </c>
      <c r="L122" s="465">
        <f t="shared" si="111"/>
        <v>6900.6345861773907</v>
      </c>
      <c r="M122" s="688">
        <f t="shared" si="112"/>
        <v>19.502370561160895</v>
      </c>
      <c r="N122" s="465">
        <f t="shared" si="113"/>
        <v>1654.9154447613673</v>
      </c>
      <c r="O122" s="464">
        <f t="shared" si="114"/>
        <v>96.582353469535036</v>
      </c>
      <c r="P122" s="465">
        <f t="shared" si="115"/>
        <v>5880.7841492577973</v>
      </c>
      <c r="Q122" s="465">
        <f t="shared" si="74"/>
        <v>6900.6345861773907</v>
      </c>
      <c r="R122" s="467">
        <f t="shared" si="75"/>
        <v>1674.4178153225282</v>
      </c>
      <c r="S122" s="464">
        <f t="shared" si="76"/>
        <v>96.582353469535036</v>
      </c>
      <c r="T122" s="465">
        <f t="shared" si="77"/>
        <v>5880.7841492577973</v>
      </c>
      <c r="U122" s="465">
        <f t="shared" si="78"/>
        <v>14552.418904227252</v>
      </c>
    </row>
    <row r="123" spans="1:21">
      <c r="A123">
        <f>'Input data'!A144</f>
        <v>2044</v>
      </c>
      <c r="C123" s="116">
        <f>'4A SWD Case 2'!BG114</f>
        <v>317.63756559801016</v>
      </c>
      <c r="D123" s="3">
        <f>'4B Biological treatment '!T176</f>
        <v>0.93916394185028307</v>
      </c>
      <c r="E123" s="152">
        <f>'4B Biological treatment '!U176</f>
        <v>42.262377383262731</v>
      </c>
      <c r="F123" s="152">
        <f>'4B Biological treatment '!W176</f>
        <v>2.5357426429957641</v>
      </c>
      <c r="G123" s="688">
        <f>'4C2 Open-burning '!R149</f>
        <v>10.128559265683741</v>
      </c>
      <c r="H123" s="688">
        <f>'4C2 Open-burning '!Z149</f>
        <v>3.407950103286935</v>
      </c>
      <c r="I123" s="688">
        <f>'4C2 Open-burning '!AH149</f>
        <v>4.7444417417843512E-2</v>
      </c>
      <c r="J123" s="93">
        <f>'4D Wastewater treatment and dis'!AV186</f>
        <v>228.48248466409441</v>
      </c>
      <c r="K123" s="3">
        <f>'4D Wastewater treatment and dis'!AW186</f>
        <v>3.6012803979068257</v>
      </c>
      <c r="L123" s="465">
        <f t="shared" si="111"/>
        <v>6670.3888775582136</v>
      </c>
      <c r="M123" s="688">
        <f t="shared" si="112"/>
        <v>19.722442778855946</v>
      </c>
      <c r="N123" s="465">
        <f t="shared" si="113"/>
        <v>1673.5901443772041</v>
      </c>
      <c r="O123" s="464">
        <f t="shared" si="114"/>
        <v>96.40328083424086</v>
      </c>
      <c r="P123" s="465">
        <f t="shared" si="115"/>
        <v>5914.5291012970993</v>
      </c>
      <c r="Q123" s="465">
        <f t="shared" si="74"/>
        <v>6670.3888775582136</v>
      </c>
      <c r="R123" s="467">
        <f t="shared" si="75"/>
        <v>1693.3125871560601</v>
      </c>
      <c r="S123" s="464">
        <f t="shared" si="76"/>
        <v>96.40328083424086</v>
      </c>
      <c r="T123" s="465">
        <f t="shared" si="77"/>
        <v>5914.5291012970993</v>
      </c>
      <c r="U123" s="465">
        <f t="shared" si="78"/>
        <v>14374.633846845614</v>
      </c>
    </row>
    <row r="124" spans="1:21">
      <c r="A124">
        <f>'Input data'!A145</f>
        <v>2045</v>
      </c>
      <c r="C124" s="116">
        <f>'4A SWD Case 2'!BG115</f>
        <v>307.57103178418237</v>
      </c>
      <c r="D124" s="3">
        <f>'4B Biological treatment '!T177</f>
        <v>0.94950311192954939</v>
      </c>
      <c r="E124" s="152">
        <f>'4B Biological treatment '!U177</f>
        <v>42.727640036829719</v>
      </c>
      <c r="F124" s="152">
        <f>'4B Biological treatment '!W177</f>
        <v>2.563658402209783</v>
      </c>
      <c r="G124" s="688">
        <f>'4C2 Open-burning '!R150</f>
        <v>10.110703040811066</v>
      </c>
      <c r="H124" s="688">
        <f>'4C2 Open-burning '!Z150</f>
        <v>3.4019420302922563</v>
      </c>
      <c r="I124" s="688">
        <f>'4C2 Open-burning '!AH150</f>
        <v>4.7360774901258118E-2</v>
      </c>
      <c r="J124" s="93">
        <f>'4D Wastewater treatment and dis'!AV187</f>
        <v>229.73817802806613</v>
      </c>
      <c r="K124" s="3">
        <f>'4D Wastewater treatment and dis'!AW187</f>
        <v>3.6210723040746049</v>
      </c>
      <c r="L124" s="465">
        <f t="shared" si="111"/>
        <v>6458.9916674678298</v>
      </c>
      <c r="M124" s="688">
        <f t="shared" si="112"/>
        <v>19.939565350520539</v>
      </c>
      <c r="N124" s="465">
        <f t="shared" si="113"/>
        <v>1692.0145454584567</v>
      </c>
      <c r="O124" s="464">
        <f t="shared" si="114"/>
        <v>96.233325896338457</v>
      </c>
      <c r="P124" s="465">
        <f t="shared" si="115"/>
        <v>5947.0341528525169</v>
      </c>
      <c r="Q124" s="465">
        <f t="shared" si="74"/>
        <v>6458.9916674678298</v>
      </c>
      <c r="R124" s="467">
        <f t="shared" si="75"/>
        <v>1711.9541108089772</v>
      </c>
      <c r="S124" s="464">
        <f t="shared" si="76"/>
        <v>96.233325896338457</v>
      </c>
      <c r="T124" s="465">
        <f t="shared" si="77"/>
        <v>5947.0341528525169</v>
      </c>
      <c r="U124" s="465">
        <f t="shared" si="78"/>
        <v>14214.213257025662</v>
      </c>
    </row>
    <row r="125" spans="1:21">
      <c r="A125">
        <f>'Input data'!A146</f>
        <v>2046</v>
      </c>
      <c r="C125" s="116">
        <f>'4A SWD Case 2'!BG116</f>
        <v>298.19395874521769</v>
      </c>
      <c r="D125" s="3">
        <f>'4B Biological treatment '!T178</f>
        <v>0.95988939219090341</v>
      </c>
      <c r="E125" s="152">
        <f>'4B Biological treatment '!U178</f>
        <v>43.195022648590651</v>
      </c>
      <c r="F125" s="152">
        <f>'4B Biological treatment '!W178</f>
        <v>2.5917013589154392</v>
      </c>
      <c r="G125" s="688">
        <f>'4C2 Open-burning '!R151</f>
        <v>10.093840910311762</v>
      </c>
      <c r="H125" s="688">
        <f>'4C2 Open-burning '!Z151</f>
        <v>3.3962684396196492</v>
      </c>
      <c r="I125" s="688">
        <f>'4C2 Open-burning '!AH151</f>
        <v>4.7281788943139322E-2</v>
      </c>
      <c r="J125" s="93">
        <f>'4D Wastewater treatment and dis'!AV188</f>
        <v>230.94084519480145</v>
      </c>
      <c r="K125" s="3">
        <f>'4D Wastewater treatment and dis'!AW188</f>
        <v>3.6400284253682678</v>
      </c>
      <c r="L125" s="465">
        <f t="shared" si="111"/>
        <v>6262.073133649571</v>
      </c>
      <c r="M125" s="688">
        <f t="shared" si="112"/>
        <v>20.157677236008972</v>
      </c>
      <c r="N125" s="465">
        <f t="shared" si="113"/>
        <v>1710.5228968841898</v>
      </c>
      <c r="O125" s="464">
        <f t="shared" si="114"/>
        <v>96.072832714697583</v>
      </c>
      <c r="P125" s="465">
        <f t="shared" si="115"/>
        <v>5978.1665609549937</v>
      </c>
      <c r="Q125" s="465">
        <f t="shared" si="74"/>
        <v>6262.073133649571</v>
      </c>
      <c r="R125" s="467">
        <f t="shared" si="75"/>
        <v>1730.6805741201988</v>
      </c>
      <c r="S125" s="464">
        <f t="shared" si="76"/>
        <v>96.072832714697583</v>
      </c>
      <c r="T125" s="465">
        <f t="shared" si="77"/>
        <v>5978.1665609549937</v>
      </c>
      <c r="U125" s="465">
        <f t="shared" si="78"/>
        <v>14066.993101439461</v>
      </c>
    </row>
    <row r="126" spans="1:21">
      <c r="A126">
        <f>'Input data'!A147</f>
        <v>2047</v>
      </c>
      <c r="C126" s="116">
        <f>'4A SWD Case 2'!BG117</f>
        <v>289.78757481684374</v>
      </c>
      <c r="D126" s="3">
        <f>'4B Biological treatment '!T179</f>
        <v>0.97036911304760565</v>
      </c>
      <c r="E126" s="152">
        <f>'4B Biological treatment '!U179</f>
        <v>43.666610087142246</v>
      </c>
      <c r="F126" s="152">
        <f>'4B Biological treatment '!W179</f>
        <v>2.6199966052285348</v>
      </c>
      <c r="G126" s="688">
        <f>'4C2 Open-burning '!R152</f>
        <v>10.07794346860417</v>
      </c>
      <c r="H126" s="688">
        <f>'4C2 Open-burning '!Z152</f>
        <v>3.3909194371911449</v>
      </c>
      <c r="I126" s="688">
        <f>'4C2 Open-burning '!AH152</f>
        <v>4.7207321801222474E-2</v>
      </c>
      <c r="J126" s="93">
        <f>'4D Wastewater treatment and dis'!AV189</f>
        <v>232.09003830790473</v>
      </c>
      <c r="K126" s="3">
        <f>'4D Wastewater treatment and dis'!AW189</f>
        <v>3.658141702793944</v>
      </c>
      <c r="L126" s="465">
        <f t="shared" si="111"/>
        <v>6085.5390711537184</v>
      </c>
      <c r="M126" s="688">
        <f t="shared" si="112"/>
        <v>20.377751373999718</v>
      </c>
      <c r="N126" s="465">
        <f t="shared" si="113"/>
        <v>1729.197759450833</v>
      </c>
      <c r="O126" s="464">
        <f t="shared" si="114"/>
        <v>95.921521407997176</v>
      </c>
      <c r="P126" s="465">
        <f t="shared" si="115"/>
        <v>6007.9147323321222</v>
      </c>
      <c r="Q126" s="465">
        <f t="shared" ref="Q126:Q129" si="116">L126</f>
        <v>6085.5390711537184</v>
      </c>
      <c r="R126" s="467">
        <f t="shared" ref="R126:R129" si="117">M126+N126</f>
        <v>1749.5755108248327</v>
      </c>
      <c r="S126" s="464">
        <f t="shared" ref="S126:S129" si="118">O126</f>
        <v>95.921521407997176</v>
      </c>
      <c r="T126" s="465">
        <f t="shared" ref="T126:T129" si="119">P126</f>
        <v>6007.9147323321222</v>
      </c>
      <c r="U126" s="465">
        <f t="shared" ref="U126:U129" si="120">SUM(Q126:T126)</f>
        <v>13938.95083571867</v>
      </c>
    </row>
    <row r="127" spans="1:21">
      <c r="A127">
        <f>'Input data'!A148</f>
        <v>2048</v>
      </c>
      <c r="C127" s="116">
        <f>'4A SWD Case 2'!BG118</f>
        <v>282.25450861360923</v>
      </c>
      <c r="D127" s="3">
        <f>'4B Biological treatment '!T180</f>
        <v>0.98058977564728211</v>
      </c>
      <c r="E127" s="152">
        <f>'4B Biological treatment '!U180</f>
        <v>44.126539904127689</v>
      </c>
      <c r="F127" s="152">
        <f>'4B Biological treatment '!W180</f>
        <v>2.6475923942476616</v>
      </c>
      <c r="G127" s="688">
        <f>'4C2 Open-burning '!R153</f>
        <v>10.06296438923389</v>
      </c>
      <c r="H127" s="688">
        <f>'4C2 Open-burning '!Z153</f>
        <v>3.385879435573143</v>
      </c>
      <c r="I127" s="688">
        <f>'4C2 Open-burning '!AH153</f>
        <v>4.7137156472123173E-2</v>
      </c>
      <c r="J127" s="93">
        <f>'4D Wastewater treatment and dis'!AV190</f>
        <v>233.1867298555494</v>
      </c>
      <c r="K127" s="3">
        <f>'4D Wastewater treatment and dis'!AW190</f>
        <v>3.6754274644526079</v>
      </c>
      <c r="L127" s="465">
        <f t="shared" si="111"/>
        <v>5927.3446808857934</v>
      </c>
      <c r="M127" s="688">
        <f t="shared" si="112"/>
        <v>20.592385288592926</v>
      </c>
      <c r="N127" s="465">
        <f t="shared" si="113"/>
        <v>1747.4109802034566</v>
      </c>
      <c r="O127" s="464">
        <f t="shared" si="114"/>
        <v>95.77895104262808</v>
      </c>
      <c r="P127" s="465">
        <f t="shared" si="115"/>
        <v>6036.3038409468463</v>
      </c>
      <c r="Q127" s="465">
        <f t="shared" si="116"/>
        <v>5927.3446808857934</v>
      </c>
      <c r="R127" s="467">
        <f t="shared" si="117"/>
        <v>1768.0033654920494</v>
      </c>
      <c r="S127" s="464">
        <f t="shared" si="118"/>
        <v>95.77895104262808</v>
      </c>
      <c r="T127" s="465">
        <f t="shared" si="119"/>
        <v>6036.3038409468463</v>
      </c>
      <c r="U127" s="465">
        <f t="shared" si="120"/>
        <v>13827.430838367318</v>
      </c>
    </row>
    <row r="128" spans="1:21">
      <c r="A128">
        <f>'Input data'!A149</f>
        <v>2049</v>
      </c>
      <c r="C128" s="116">
        <f>'4A SWD Case 2'!BG119</f>
        <v>275.57184861318592</v>
      </c>
      <c r="D128" s="3">
        <f>'4B Biological treatment '!T181</f>
        <v>0.99029783216534728</v>
      </c>
      <c r="E128" s="152">
        <f>'4B Biological treatment '!U181</f>
        <v>44.563402447440623</v>
      </c>
      <c r="F128" s="152">
        <f>'4B Biological treatment '!W181</f>
        <v>2.6738041468464373</v>
      </c>
      <c r="G128" s="688">
        <f>'4C2 Open-burning '!R154</f>
        <v>10.04886377478636</v>
      </c>
      <c r="H128" s="688">
        <f>'4C2 Open-burning '!Z154</f>
        <v>3.381135010507113</v>
      </c>
      <c r="I128" s="688">
        <f>'4C2 Open-burning '!AH154</f>
        <v>4.7071106067505079E-2</v>
      </c>
      <c r="J128" s="93">
        <f>'4D Wastewater treatment and dis'!AV191</f>
        <v>234.23164600489113</v>
      </c>
      <c r="K128" s="3">
        <f>'4D Wastewater treatment and dis'!AW191</f>
        <v>3.6918971559986042</v>
      </c>
      <c r="L128" s="465">
        <f t="shared" si="111"/>
        <v>5787.0088208769048</v>
      </c>
      <c r="M128" s="688">
        <f t="shared" si="112"/>
        <v>20.796254475472292</v>
      </c>
      <c r="N128" s="465">
        <f t="shared" si="113"/>
        <v>1764.7107369186488</v>
      </c>
      <c r="O128" s="464">
        <f t="shared" si="114"/>
        <v>95.644741876362303</v>
      </c>
      <c r="P128" s="465">
        <f t="shared" si="115"/>
        <v>6063.3526844622811</v>
      </c>
      <c r="Q128" s="465">
        <f t="shared" si="116"/>
        <v>5787.0088208769048</v>
      </c>
      <c r="R128" s="467">
        <f t="shared" si="117"/>
        <v>1785.5069913941211</v>
      </c>
      <c r="S128" s="464">
        <f t="shared" si="118"/>
        <v>95.644741876362303</v>
      </c>
      <c r="T128" s="465">
        <f t="shared" si="119"/>
        <v>6063.3526844622811</v>
      </c>
      <c r="U128" s="465">
        <f t="shared" si="120"/>
        <v>13731.513238609668</v>
      </c>
    </row>
    <row r="129" spans="1:21">
      <c r="A129">
        <f>'Input data'!A150</f>
        <v>2050</v>
      </c>
      <c r="C129" s="116">
        <f>'4A SWD Case 2'!BG120</f>
        <v>269.93521022864223</v>
      </c>
      <c r="D129" s="3">
        <f>'4B Biological treatment '!T182</f>
        <v>0.99906228065779801</v>
      </c>
      <c r="E129" s="152">
        <f>'4B Biological treatment '!U182</f>
        <v>44.957802629600906</v>
      </c>
      <c r="F129" s="152">
        <f>'4B Biological treatment '!W182</f>
        <v>2.6974681577760546</v>
      </c>
      <c r="G129" s="688">
        <f>'4C2 Open-burning '!R155</f>
        <v>10.035680409829522</v>
      </c>
      <c r="H129" s="688">
        <f>'4C2 Open-burning '!Z155</f>
        <v>3.3766992118127677</v>
      </c>
      <c r="I129" s="688">
        <f>'4C2 Open-burning '!AH155</f>
        <v>4.7009352262884205E-2</v>
      </c>
      <c r="J129" s="93">
        <f>'4D Wastewater treatment and dis'!AV192</f>
        <v>235.21978675917049</v>
      </c>
      <c r="K129" s="3">
        <f>'4D Wastewater treatment and dis'!AW192</f>
        <v>3.7074719688075195</v>
      </c>
      <c r="L129" s="465">
        <f t="shared" si="111"/>
        <v>5668.639414801487</v>
      </c>
      <c r="M129" s="688">
        <f t="shared" si="112"/>
        <v>20.980307893813759</v>
      </c>
      <c r="N129" s="465">
        <f t="shared" si="113"/>
        <v>1780.328984132196</v>
      </c>
      <c r="O129" s="464">
        <f t="shared" si="114"/>
        <v>95.519263059391761</v>
      </c>
      <c r="P129" s="465">
        <f t="shared" si="115"/>
        <v>6088.9318322729114</v>
      </c>
      <c r="Q129" s="417">
        <f t="shared" si="116"/>
        <v>5668.639414801487</v>
      </c>
      <c r="R129" s="463">
        <f t="shared" si="117"/>
        <v>1801.3092920260096</v>
      </c>
      <c r="S129" s="460">
        <f t="shared" si="118"/>
        <v>95.519263059391761</v>
      </c>
      <c r="T129" s="417">
        <f t="shared" si="119"/>
        <v>6088.9318322729114</v>
      </c>
      <c r="U129" s="417">
        <f t="shared" si="120"/>
        <v>13654.3998021598</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0.42805788838322423</v>
      </c>
      <c r="E132" s="152">
        <f>'4B Biological treatment '!U185</f>
        <v>24.075651484492596</v>
      </c>
      <c r="F132" s="152">
        <f>'4B Biological treatment '!W185</f>
        <v>1.4445390890695555</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8.9892156560477083</v>
      </c>
      <c r="N132" s="465">
        <f t="shared" si="123"/>
        <v>953.39579878590666</v>
      </c>
      <c r="O132" s="464">
        <f t="shared" si="124"/>
        <v>307.81392004196488</v>
      </c>
      <c r="P132" s="465">
        <f t="shared" si="125"/>
        <v>3922.0560748079342</v>
      </c>
      <c r="Q132" s="465">
        <f t="shared" si="126"/>
        <v>16839.898969230198</v>
      </c>
      <c r="R132" s="467">
        <f t="shared" si="127"/>
        <v>962.38501444195435</v>
      </c>
      <c r="S132" s="464">
        <f t="shared" si="128"/>
        <v>307.81392004196488</v>
      </c>
      <c r="T132" s="465">
        <f t="shared" si="129"/>
        <v>3922.0560748079342</v>
      </c>
      <c r="U132" s="465">
        <f t="shared" si="130"/>
        <v>22032.153978522052</v>
      </c>
    </row>
    <row r="133" spans="1:21">
      <c r="A133">
        <f>'Input data'!A120</f>
        <v>2020</v>
      </c>
      <c r="C133" s="116">
        <f>'4A SWD Case 2'!BN90</f>
        <v>782.17617688792438</v>
      </c>
      <c r="D133" s="3">
        <f>'4B Biological treatment '!T186</f>
        <v>0.49949907676775251</v>
      </c>
      <c r="E133" s="152">
        <f>'4B Biological treatment '!U186</f>
        <v>26.171513801295532</v>
      </c>
      <c r="F133" s="152">
        <f>'4B Biological treatment '!W186</f>
        <v>1.5702908280777319</v>
      </c>
      <c r="G133" s="688">
        <f>'4C2 Open-burning '!R125</f>
        <v>31.501757021157626</v>
      </c>
      <c r="H133" s="688">
        <f>'4C2 Open-burning '!Z125</f>
        <v>10.599376799591331</v>
      </c>
      <c r="I133" s="688">
        <f>'4C2 Open-burning '!AH125</f>
        <v>0.14756121480880643</v>
      </c>
      <c r="J133" s="93">
        <f>'4D Wastewater treatment and dis'!AV162</f>
        <v>148.36966974396282</v>
      </c>
      <c r="K133" s="3">
        <f>'4D Wastewater treatment and dis'!AW162</f>
        <v>2.9648745870853959</v>
      </c>
      <c r="L133" s="465">
        <f t="shared" si="121"/>
        <v>16425.699714646413</v>
      </c>
      <c r="M133" s="688">
        <f t="shared" si="122"/>
        <v>10.489480612122803</v>
      </c>
      <c r="N133" s="465">
        <f t="shared" si="123"/>
        <v>1036.3919465313031</v>
      </c>
      <c r="O133" s="464">
        <f t="shared" si="124"/>
        <v>299.83264640330555</v>
      </c>
      <c r="P133" s="465">
        <f t="shared" si="125"/>
        <v>4034.874186619692</v>
      </c>
      <c r="Q133" s="465">
        <f t="shared" si="126"/>
        <v>16425.699714646413</v>
      </c>
      <c r="R133" s="467">
        <f t="shared" si="127"/>
        <v>1046.881427143426</v>
      </c>
      <c r="S133" s="464">
        <f t="shared" si="128"/>
        <v>299.83264640330555</v>
      </c>
      <c r="T133" s="465">
        <f t="shared" si="129"/>
        <v>4034.874186619692</v>
      </c>
      <c r="U133" s="465">
        <f t="shared" si="130"/>
        <v>21807.287974812836</v>
      </c>
    </row>
    <row r="134" spans="1:21">
      <c r="A134">
        <f>'Input data'!A121</f>
        <v>2021</v>
      </c>
      <c r="C134" s="116">
        <f>'4A SWD Case 2'!BN91</f>
        <v>761.48304021617423</v>
      </c>
      <c r="D134" s="3">
        <f>'4B Biological treatment '!T187</f>
        <v>0.65704007457341496</v>
      </c>
      <c r="E134" s="152">
        <f>'4B Biological treatment '!U187</f>
        <v>31.899188704425338</v>
      </c>
      <c r="F134" s="152">
        <f>'4B Biological treatment '!W187</f>
        <v>1.9139513222655204</v>
      </c>
      <c r="G134" s="688">
        <f>'4C2 Open-burning '!R126</f>
        <v>29.010192302701416</v>
      </c>
      <c r="H134" s="688">
        <f>'4C2 Open-burning '!Z126</f>
        <v>9.7610415520129834</v>
      </c>
      <c r="I134" s="688">
        <f>'4C2 Open-burning '!AH126</f>
        <v>0.13589017320997659</v>
      </c>
      <c r="J134" s="93">
        <f>'4D Wastewater treatment and dis'!AV163</f>
        <v>153.87270213286899</v>
      </c>
      <c r="K134" s="3">
        <f>'4D Wastewater treatment and dis'!AW163</f>
        <v>2.9946397423199325</v>
      </c>
      <c r="L134" s="465">
        <f t="shared" si="121"/>
        <v>15991.14384453966</v>
      </c>
      <c r="M134" s="688">
        <f t="shared" si="122"/>
        <v>13.797841566041715</v>
      </c>
      <c r="N134" s="465">
        <f t="shared" si="123"/>
        <v>1263.2078726952434</v>
      </c>
      <c r="O134" s="464">
        <f t="shared" si="124"/>
        <v>276.11801859006681</v>
      </c>
      <c r="P134" s="465">
        <f t="shared" si="125"/>
        <v>4159.6650649094281</v>
      </c>
      <c r="Q134" s="465">
        <f t="shared" si="126"/>
        <v>15991.14384453966</v>
      </c>
      <c r="R134" s="467">
        <f t="shared" si="127"/>
        <v>1277.0057142612852</v>
      </c>
      <c r="S134" s="464">
        <f t="shared" si="128"/>
        <v>276.11801859006681</v>
      </c>
      <c r="T134" s="465">
        <f t="shared" si="129"/>
        <v>4159.6650649094281</v>
      </c>
      <c r="U134" s="465">
        <f t="shared" si="130"/>
        <v>21703.932642300439</v>
      </c>
    </row>
    <row r="135" spans="1:21">
      <c r="A135">
        <f>'Input data'!A122</f>
        <v>2022</v>
      </c>
      <c r="C135" s="116">
        <f>'4A SWD Case 2'!BN92</f>
        <v>735.64484694553869</v>
      </c>
      <c r="D135" s="3">
        <f>'4B Biological treatment '!T188</f>
        <v>0.76913131272432689</v>
      </c>
      <c r="E135" s="152">
        <f>'4B Biological treatment '!U188</f>
        <v>34.610909072594708</v>
      </c>
      <c r="F135" s="152">
        <f>'4B Biological treatment '!W188</f>
        <v>2.0766545443556828</v>
      </c>
      <c r="G135" s="688">
        <f>'4C2 Open-burning '!R127</f>
        <v>24.193168979519886</v>
      </c>
      <c r="H135" s="688">
        <f>'4C2 Open-burning '!Z127</f>
        <v>8.1402606787261806</v>
      </c>
      <c r="I135" s="688">
        <f>'4C2 Open-burning '!AH127</f>
        <v>0.11332616787993678</v>
      </c>
      <c r="J135" s="93">
        <f>'4D Wastewater treatment and dis'!AV164</f>
        <v>159.21972737442778</v>
      </c>
      <c r="K135" s="3">
        <f>'4D Wastewater treatment and dis'!AW164</f>
        <v>3.0199326215672344</v>
      </c>
      <c r="L135" s="465">
        <f t="shared" si="121"/>
        <v>15448.541785856312</v>
      </c>
      <c r="M135" s="688">
        <f t="shared" si="122"/>
        <v>16.151757567210865</v>
      </c>
      <c r="N135" s="465">
        <f t="shared" si="123"/>
        <v>1370.5919992747504</v>
      </c>
      <c r="O135" s="464">
        <f t="shared" si="124"/>
        <v>230.2697552755501</v>
      </c>
      <c r="P135" s="465">
        <f t="shared" si="125"/>
        <v>4279.7933875488261</v>
      </c>
      <c r="Q135" s="465">
        <f t="shared" si="126"/>
        <v>15448.541785856312</v>
      </c>
      <c r="R135" s="467">
        <f t="shared" si="127"/>
        <v>1386.7437568419612</v>
      </c>
      <c r="S135" s="464">
        <f t="shared" si="128"/>
        <v>230.2697552755501</v>
      </c>
      <c r="T135" s="465">
        <f t="shared" si="129"/>
        <v>4279.7933875488261</v>
      </c>
      <c r="U135" s="465">
        <f t="shared" si="130"/>
        <v>21345.348685522651</v>
      </c>
    </row>
    <row r="136" spans="1:21">
      <c r="A136">
        <f>'Input data'!A123</f>
        <v>2023</v>
      </c>
      <c r="C136" s="116">
        <f>'4A SWD Case 2'!BN93</f>
        <v>707.98577612775523</v>
      </c>
      <c r="D136" s="3">
        <f>'4B Biological treatment '!T189</f>
        <v>0.77104452893618158</v>
      </c>
      <c r="E136" s="152">
        <f>'4B Biological treatment '!U189</f>
        <v>34.697003802128165</v>
      </c>
      <c r="F136" s="152">
        <f>'4B Biological treatment '!W189</f>
        <v>2.0818202281276901</v>
      </c>
      <c r="G136" s="688">
        <f>'4C2 Open-burning '!R128</f>
        <v>22.96725001584473</v>
      </c>
      <c r="H136" s="688">
        <f>'4C2 Open-burning '!Z128</f>
        <v>7.7277764794153185</v>
      </c>
      <c r="I136" s="688">
        <f>'4C2 Open-burning '!AH128</f>
        <v>0.10758369162962597</v>
      </c>
      <c r="J136" s="93">
        <f>'4D Wastewater treatment and dis'!AV165</f>
        <v>164.68628757990842</v>
      </c>
      <c r="K136" s="3">
        <f>'4D Wastewater treatment and dis'!AW165</f>
        <v>3.0461824986976644</v>
      </c>
      <c r="L136" s="465">
        <f t="shared" si="121"/>
        <v>14867.701298682859</v>
      </c>
      <c r="M136" s="688">
        <f t="shared" si="122"/>
        <v>16.191935107659813</v>
      </c>
      <c r="N136" s="465">
        <f t="shared" si="123"/>
        <v>1374.0013505642755</v>
      </c>
      <c r="O136" s="464">
        <f t="shared" si="124"/>
        <v>218.6015004887505</v>
      </c>
      <c r="P136" s="465">
        <f t="shared" si="125"/>
        <v>4402.7286137743531</v>
      </c>
      <c r="Q136" s="465">
        <f t="shared" si="126"/>
        <v>14867.701298682859</v>
      </c>
      <c r="R136" s="467">
        <f t="shared" si="127"/>
        <v>1390.1932856719354</v>
      </c>
      <c r="S136" s="464">
        <f t="shared" si="128"/>
        <v>218.6015004887505</v>
      </c>
      <c r="T136" s="465">
        <f t="shared" si="129"/>
        <v>4402.7286137743531</v>
      </c>
      <c r="U136" s="465">
        <f t="shared" si="130"/>
        <v>20879.224698617902</v>
      </c>
    </row>
    <row r="137" spans="1:21">
      <c r="A137">
        <f>'Input data'!A124</f>
        <v>2024</v>
      </c>
      <c r="C137" s="116">
        <f>'4A SWD Case 2'!BN94</f>
        <v>681.44785093570715</v>
      </c>
      <c r="D137" s="3">
        <f>'4B Biological treatment '!T190</f>
        <v>0.7732537756507365</v>
      </c>
      <c r="E137" s="152">
        <f>'4B Biological treatment '!U190</f>
        <v>34.796419904283141</v>
      </c>
      <c r="F137" s="152">
        <f>'4B Biological treatment '!W190</f>
        <v>2.0877851942569885</v>
      </c>
      <c r="G137" s="688">
        <f>'4C2 Open-burning '!R129</f>
        <v>21.706781100991243</v>
      </c>
      <c r="H137" s="688">
        <f>'4C2 Open-burning '!Z129</f>
        <v>7.3036672792925792</v>
      </c>
      <c r="I137" s="688">
        <f>'4C2 Open-burning '!AH129</f>
        <v>0.1016793757471945</v>
      </c>
      <c r="J137" s="93">
        <f>'4D Wastewater treatment and dis'!AV166</f>
        <v>170.46098253982004</v>
      </c>
      <c r="K137" s="3">
        <f>'4D Wastewater treatment and dis'!AW166</f>
        <v>3.0767240424150479</v>
      </c>
      <c r="L137" s="465">
        <f t="shared" si="121"/>
        <v>14310.40486964985</v>
      </c>
      <c r="M137" s="688">
        <f t="shared" si="122"/>
        <v>16.238329288665465</v>
      </c>
      <c r="N137" s="465">
        <f t="shared" si="123"/>
        <v>1377.9382282096124</v>
      </c>
      <c r="O137" s="464">
        <f t="shared" si="124"/>
        <v>206.6044004477657</v>
      </c>
      <c r="P137" s="465">
        <f t="shared" si="125"/>
        <v>4533.4650864848854</v>
      </c>
      <c r="Q137" s="465">
        <f t="shared" si="126"/>
        <v>14310.40486964985</v>
      </c>
      <c r="R137" s="467">
        <f t="shared" si="127"/>
        <v>1394.1765574982778</v>
      </c>
      <c r="S137" s="464">
        <f t="shared" si="128"/>
        <v>206.6044004477657</v>
      </c>
      <c r="T137" s="465">
        <f t="shared" si="129"/>
        <v>4533.4650864848854</v>
      </c>
      <c r="U137" s="465">
        <f t="shared" si="130"/>
        <v>20444.650914080779</v>
      </c>
    </row>
    <row r="138" spans="1:21">
      <c r="A138">
        <f>'Input data'!A125</f>
        <v>2025</v>
      </c>
      <c r="C138" s="116">
        <f>'4A SWD Case 2'!BN95</f>
        <v>655.95418021593139</v>
      </c>
      <c r="D138" s="3">
        <f>'4B Biological treatment '!T191</f>
        <v>0.77605230137561532</v>
      </c>
      <c r="E138" s="152">
        <f>'4B Biological treatment '!U191</f>
        <v>34.922353561902689</v>
      </c>
      <c r="F138" s="152">
        <f>'4B Biological treatment '!W191</f>
        <v>2.0953412137141614</v>
      </c>
      <c r="G138" s="688">
        <f>'4C2 Open-burning '!R130</f>
        <v>20.417731986725833</v>
      </c>
      <c r="H138" s="688">
        <f>'4C2 Open-burning '!Z130</f>
        <v>6.8699417170611774</v>
      </c>
      <c r="I138" s="688">
        <f>'4C2 Open-burning '!AH130</f>
        <v>9.5641183873596269E-2</v>
      </c>
      <c r="J138" s="93">
        <f>'4D Wastewater treatment and dis'!AV167</f>
        <v>176.45239771300047</v>
      </c>
      <c r="K138" s="3">
        <f>'4D Wastewater treatment and dis'!AW167</f>
        <v>3.1096421476826621</v>
      </c>
      <c r="L138" s="465">
        <f t="shared" si="121"/>
        <v>13775.037784534559</v>
      </c>
      <c r="M138" s="688">
        <f t="shared" si="122"/>
        <v>16.297098328887923</v>
      </c>
      <c r="N138" s="465">
        <f t="shared" si="123"/>
        <v>1382.9252010513464</v>
      </c>
      <c r="O138" s="464">
        <f t="shared" si="124"/>
        <v>194.3352750458254</v>
      </c>
      <c r="P138" s="465">
        <f t="shared" si="125"/>
        <v>4669.4894177546348</v>
      </c>
      <c r="Q138" s="465">
        <f t="shared" si="126"/>
        <v>13775.037784534559</v>
      </c>
      <c r="R138" s="467">
        <f t="shared" si="127"/>
        <v>1399.2222993802343</v>
      </c>
      <c r="S138" s="464">
        <f t="shared" si="128"/>
        <v>194.3352750458254</v>
      </c>
      <c r="T138" s="465">
        <f t="shared" si="129"/>
        <v>4669.4894177546348</v>
      </c>
      <c r="U138" s="465">
        <f t="shared" si="130"/>
        <v>20038.084776715252</v>
      </c>
    </row>
    <row r="139" spans="1:21">
      <c r="A139">
        <f>'Input data'!A126</f>
        <v>2026</v>
      </c>
      <c r="C139" s="116">
        <f>'4A SWD Case 2'!BN96</f>
        <v>631.429235532083</v>
      </c>
      <c r="D139" s="3">
        <f>'4B Biological treatment '!T192</f>
        <v>0.77985907371418772</v>
      </c>
      <c r="E139" s="152">
        <f>'4B Biological treatment '!U192</f>
        <v>35.093658317138441</v>
      </c>
      <c r="F139" s="152">
        <f>'4B Biological treatment '!W192</f>
        <v>2.1056194990283066</v>
      </c>
      <c r="G139" s="688">
        <f>'4C2 Open-burning '!R131</f>
        <v>19.108058714912129</v>
      </c>
      <c r="H139" s="688">
        <f>'4C2 Open-burning '!Z131</f>
        <v>6.4292767572310439</v>
      </c>
      <c r="I139" s="688">
        <f>'4C2 Open-burning '!AH131</f>
        <v>8.9506383873023065E-2</v>
      </c>
      <c r="J139" s="93">
        <f>'4D Wastewater treatment and dis'!AV168</f>
        <v>182.47083360566128</v>
      </c>
      <c r="K139" s="3">
        <f>'4D Wastewater treatment and dis'!AW168</f>
        <v>3.1415063451655998</v>
      </c>
      <c r="L139" s="465">
        <f t="shared" si="121"/>
        <v>13260.013946173744</v>
      </c>
      <c r="M139" s="688">
        <f t="shared" si="122"/>
        <v>16.377040547997943</v>
      </c>
      <c r="N139" s="465">
        <f t="shared" si="123"/>
        <v>1389.7088693586825</v>
      </c>
      <c r="O139" s="464">
        <f t="shared" si="124"/>
        <v>181.86984961740117</v>
      </c>
      <c r="P139" s="465">
        <f t="shared" si="125"/>
        <v>4805.754472720223</v>
      </c>
      <c r="Q139" s="465">
        <f t="shared" si="126"/>
        <v>13260.013946173744</v>
      </c>
      <c r="R139" s="467">
        <f t="shared" si="127"/>
        <v>1406.0859099066804</v>
      </c>
      <c r="S139" s="464">
        <f t="shared" si="128"/>
        <v>181.86984961740117</v>
      </c>
      <c r="T139" s="465">
        <f t="shared" si="129"/>
        <v>4805.754472720223</v>
      </c>
      <c r="U139" s="465">
        <f t="shared" si="130"/>
        <v>19653.724178418048</v>
      </c>
    </row>
    <row r="140" spans="1:21">
      <c r="A140">
        <f>'Input data'!A127</f>
        <v>2027</v>
      </c>
      <c r="C140" s="116">
        <f>'4A SWD Case 2'!BN97</f>
        <v>607.79790354849558</v>
      </c>
      <c r="D140" s="3">
        <f>'4B Biological treatment '!T193</f>
        <v>0.78422825321178746</v>
      </c>
      <c r="E140" s="152">
        <f>'4B Biological treatment '!U193</f>
        <v>35.290271394530428</v>
      </c>
      <c r="F140" s="152">
        <f>'4B Biological treatment '!W193</f>
        <v>2.117416283671826</v>
      </c>
      <c r="G140" s="688">
        <f>'4C2 Open-burning '!R132</f>
        <v>17.77586022925545</v>
      </c>
      <c r="H140" s="688">
        <f>'4C2 Open-burning '!Z132</f>
        <v>5.9810327525605631</v>
      </c>
      <c r="I140" s="688">
        <f>'4C2 Open-burning '!AH132</f>
        <v>8.3266070776267159E-2</v>
      </c>
      <c r="J140" s="93">
        <f>'4D Wastewater treatment and dis'!AV169</f>
        <v>188.52050518475687</v>
      </c>
      <c r="K140" s="3">
        <f>'4D Wastewater treatment and dis'!AW169</f>
        <v>3.172458873590327</v>
      </c>
      <c r="L140" s="465">
        <f t="shared" si="121"/>
        <v>12763.755974518408</v>
      </c>
      <c r="M140" s="688">
        <f t="shared" si="122"/>
        <v>16.468793317447538</v>
      </c>
      <c r="N140" s="465">
        <f t="shared" si="123"/>
        <v>1397.4947472234051</v>
      </c>
      <c r="O140" s="464">
        <f t="shared" si="124"/>
        <v>169.19002997367008</v>
      </c>
      <c r="P140" s="465">
        <f t="shared" si="125"/>
        <v>4942.3928596928954</v>
      </c>
      <c r="Q140" s="465">
        <f t="shared" si="126"/>
        <v>12763.755974518408</v>
      </c>
      <c r="R140" s="467">
        <f t="shared" si="127"/>
        <v>1413.9635405408526</v>
      </c>
      <c r="S140" s="464">
        <f t="shared" si="128"/>
        <v>169.19002997367008</v>
      </c>
      <c r="T140" s="465">
        <f t="shared" si="129"/>
        <v>4942.3928596928954</v>
      </c>
      <c r="U140" s="465">
        <f t="shared" si="130"/>
        <v>19289.302404725826</v>
      </c>
    </row>
    <row r="141" spans="1:21">
      <c r="A141">
        <f>'Input data'!A128</f>
        <v>2028</v>
      </c>
      <c r="C141" s="116">
        <f>'4A SWD Case 2'!BN98</f>
        <v>584.98849645397661</v>
      </c>
      <c r="D141" s="3">
        <f>'4B Biological treatment '!T194</f>
        <v>0.78909842278903186</v>
      </c>
      <c r="E141" s="152">
        <f>'4B Biological treatment '!U194</f>
        <v>35.509429025506435</v>
      </c>
      <c r="F141" s="152">
        <f>'4B Biological treatment '!W194</f>
        <v>2.1305657415303858</v>
      </c>
      <c r="G141" s="688">
        <f>'4C2 Open-burning '!R133</f>
        <v>16.419598189169879</v>
      </c>
      <c r="H141" s="688">
        <f>'4C2 Open-burning '!Z133</f>
        <v>5.524692098539445</v>
      </c>
      <c r="I141" s="688">
        <f>'4C2 Open-burning '!AH133</f>
        <v>7.6913038654926061E-2</v>
      </c>
      <c r="J141" s="93">
        <f>'4D Wastewater treatment and dis'!AV170</f>
        <v>194.59710350519663</v>
      </c>
      <c r="K141" s="3">
        <f>'4D Wastewater treatment and dis'!AW170</f>
        <v>3.2024891444660395</v>
      </c>
      <c r="L141" s="465">
        <f t="shared" si="121"/>
        <v>12284.75842553351</v>
      </c>
      <c r="M141" s="688">
        <f t="shared" si="122"/>
        <v>16.57106687856967</v>
      </c>
      <c r="N141" s="465">
        <f t="shared" si="123"/>
        <v>1406.1733894100548</v>
      </c>
      <c r="O141" s="464">
        <f t="shared" si="124"/>
        <v>156.28117424152532</v>
      </c>
      <c r="P141" s="465">
        <f t="shared" si="125"/>
        <v>5079.3108083936013</v>
      </c>
      <c r="Q141" s="465">
        <f t="shared" si="126"/>
        <v>12284.75842553351</v>
      </c>
      <c r="R141" s="467">
        <f t="shared" si="127"/>
        <v>1422.7444562886244</v>
      </c>
      <c r="S141" s="464">
        <f t="shared" si="128"/>
        <v>156.28117424152532</v>
      </c>
      <c r="T141" s="465">
        <f t="shared" si="129"/>
        <v>5079.3108083936013</v>
      </c>
      <c r="U141" s="465">
        <f t="shared" si="130"/>
        <v>18943.09486445726</v>
      </c>
    </row>
    <row r="142" spans="1:21">
      <c r="A142">
        <f>'Input data'!A129</f>
        <v>2029</v>
      </c>
      <c r="C142" s="116">
        <f>'4A SWD Case 2'!BN99</f>
        <v>562.93244661440872</v>
      </c>
      <c r="D142" s="3">
        <f>'4B Biological treatment '!T195</f>
        <v>0.79507180707891312</v>
      </c>
      <c r="E142" s="152">
        <f>'4B Biological treatment '!U195</f>
        <v>35.778231318551086</v>
      </c>
      <c r="F142" s="152">
        <f>'4B Biological treatment '!W195</f>
        <v>2.146693879113065</v>
      </c>
      <c r="G142" s="688">
        <f>'4C2 Open-burning '!R134</f>
        <v>15.037506855484107</v>
      </c>
      <c r="H142" s="688">
        <f>'4C2 Open-burning '!Z134</f>
        <v>5.0596606779953079</v>
      </c>
      <c r="I142" s="688">
        <f>'4C2 Open-burning '!AH134</f>
        <v>7.043901639520192E-2</v>
      </c>
      <c r="J142" s="93">
        <f>'4D Wastewater treatment and dis'!AV171</f>
        <v>200.70297970633757</v>
      </c>
      <c r="K142" s="3">
        <f>'4D Wastewater treatment and dis'!AW171</f>
        <v>3.2316947231722866</v>
      </c>
      <c r="L142" s="465">
        <f t="shared" si="121"/>
        <v>11821.581378902583</v>
      </c>
      <c r="M142" s="688">
        <f t="shared" si="122"/>
        <v>16.696507948657175</v>
      </c>
      <c r="N142" s="465">
        <f t="shared" si="123"/>
        <v>1416.8179602146229</v>
      </c>
      <c r="O142" s="464">
        <f t="shared" si="124"/>
        <v>143.12647617589818</v>
      </c>
      <c r="P142" s="465">
        <f t="shared" si="125"/>
        <v>5216.5879380164979</v>
      </c>
      <c r="Q142" s="465">
        <f t="shared" si="126"/>
        <v>11821.581378902583</v>
      </c>
      <c r="R142" s="467">
        <f t="shared" si="127"/>
        <v>1433.5144681632801</v>
      </c>
      <c r="S142" s="464">
        <f t="shared" si="128"/>
        <v>143.12647617589818</v>
      </c>
      <c r="T142" s="465">
        <f t="shared" si="129"/>
        <v>5216.5879380164979</v>
      </c>
      <c r="U142" s="465">
        <f t="shared" si="130"/>
        <v>18614.810261258259</v>
      </c>
    </row>
    <row r="143" spans="1:21">
      <c r="A143">
        <f>'Input data'!A130</f>
        <v>2030</v>
      </c>
      <c r="C143" s="116">
        <f>'4A SWD Case 2'!BN100</f>
        <v>541.56420900620776</v>
      </c>
      <c r="D143" s="3">
        <f>'4B Biological treatment '!T196</f>
        <v>0.80223507842567099</v>
      </c>
      <c r="E143" s="152">
        <f>'4B Biological treatment '!U196</f>
        <v>36.100578529155186</v>
      </c>
      <c r="F143" s="152">
        <f>'4B Biological treatment '!W196</f>
        <v>2.1660347117493113</v>
      </c>
      <c r="G143" s="688">
        <f>'4C2 Open-burning '!R135</f>
        <v>13.62778779270508</v>
      </c>
      <c r="H143" s="688">
        <f>'4C2 Open-burning '!Z135</f>
        <v>4.5853333724445102</v>
      </c>
      <c r="I143" s="688">
        <f>'4C2 Open-burning '!AH135</f>
        <v>6.3835579726476049E-2</v>
      </c>
      <c r="J143" s="93">
        <f>'4D Wastewater treatment and dis'!AV172</f>
        <v>206.84336561231103</v>
      </c>
      <c r="K143" s="3">
        <f>'4D Wastewater treatment and dis'!AW172</f>
        <v>3.2602103356491998</v>
      </c>
      <c r="L143" s="465">
        <f t="shared" si="121"/>
        <v>11372.848389130362</v>
      </c>
      <c r="M143" s="688">
        <f t="shared" si="122"/>
        <v>16.846936646939092</v>
      </c>
      <c r="N143" s="465">
        <f t="shared" si="123"/>
        <v>1429.5829097545452</v>
      </c>
      <c r="O143" s="464">
        <f t="shared" si="124"/>
        <v>129.70881832924738</v>
      </c>
      <c r="P143" s="465">
        <f t="shared" si="125"/>
        <v>5354.3758819097839</v>
      </c>
      <c r="Q143" s="465">
        <f t="shared" si="126"/>
        <v>11372.848389130362</v>
      </c>
      <c r="R143" s="467">
        <f t="shared" si="127"/>
        <v>1446.4298464014844</v>
      </c>
      <c r="S143" s="464">
        <f t="shared" si="128"/>
        <v>129.70881832924738</v>
      </c>
      <c r="T143" s="465">
        <f t="shared" si="129"/>
        <v>5354.3758819097839</v>
      </c>
      <c r="U143" s="465">
        <f t="shared" si="130"/>
        <v>18303.362935770878</v>
      </c>
    </row>
    <row r="144" spans="1:21">
      <c r="A144">
        <f>'Input data'!A131</f>
        <v>2031</v>
      </c>
      <c r="C144" s="116">
        <f>'4A SWD Case 2'!BN101</f>
        <v>520.82110426122256</v>
      </c>
      <c r="D144" s="3">
        <f>'4B Biological treatment '!T197</f>
        <v>0.80987975083698327</v>
      </c>
      <c r="E144" s="152">
        <f>'4B Biological treatment '!U197</f>
        <v>36.444588787664244</v>
      </c>
      <c r="F144" s="152">
        <f>'4B Biological treatment '!W197</f>
        <v>2.1866753272598545</v>
      </c>
      <c r="G144" s="688">
        <f>'4C2 Open-burning '!R136</f>
        <v>12.017755170950901</v>
      </c>
      <c r="H144" s="688">
        <f>'4C2 Open-burning '!Z136</f>
        <v>4.0436066869728133</v>
      </c>
      <c r="I144" s="688">
        <f>'4C2 Open-burning '!AH136</f>
        <v>5.6293829931749084E-2</v>
      </c>
      <c r="J144" s="93">
        <f>'4D Wastewater treatment and dis'!AV173</f>
        <v>208.60999274620306</v>
      </c>
      <c r="K144" s="3">
        <f>'4D Wastewater treatment and dis'!AW173</f>
        <v>3.2880554445513064</v>
      </c>
      <c r="L144" s="465">
        <f t="shared" si="121"/>
        <v>10937.243189485675</v>
      </c>
      <c r="M144" s="688">
        <f t="shared" si="122"/>
        <v>17.00747476757665</v>
      </c>
      <c r="N144" s="465">
        <f t="shared" si="123"/>
        <v>1443.2057159915039</v>
      </c>
      <c r="O144" s="464">
        <f t="shared" si="124"/>
        <v>114.3845828762222</v>
      </c>
      <c r="P144" s="465">
        <f t="shared" si="125"/>
        <v>5400.1070354811691</v>
      </c>
      <c r="Q144" s="465">
        <f t="shared" si="126"/>
        <v>10937.243189485675</v>
      </c>
      <c r="R144" s="467">
        <f t="shared" si="127"/>
        <v>1460.2131907590806</v>
      </c>
      <c r="S144" s="464">
        <f t="shared" si="128"/>
        <v>114.3845828762222</v>
      </c>
      <c r="T144" s="465">
        <f t="shared" si="129"/>
        <v>5400.1070354811691</v>
      </c>
      <c r="U144" s="465">
        <f t="shared" si="130"/>
        <v>17911.947998602147</v>
      </c>
    </row>
    <row r="145" spans="1:21">
      <c r="A145">
        <f>'Input data'!A132</f>
        <v>2032</v>
      </c>
      <c r="C145" s="116">
        <f>'4A SWD Case 2'!BN102</f>
        <v>500.52112529901996</v>
      </c>
      <c r="D145" s="3">
        <f>'4B Biological treatment '!T198</f>
        <v>0.81807158351357567</v>
      </c>
      <c r="E145" s="152">
        <f>'4B Biological treatment '!U198</f>
        <v>36.8132212581109</v>
      </c>
      <c r="F145" s="152">
        <f>'4B Biological treatment '!W198</f>
        <v>2.2087932754866539</v>
      </c>
      <c r="G145" s="688">
        <f>'4C2 Open-burning '!R137</f>
        <v>10.418897912871</v>
      </c>
      <c r="H145" s="688">
        <f>'4C2 Open-burning '!Z137</f>
        <v>3.5056401692395882</v>
      </c>
      <c r="I145" s="688">
        <f>'4C2 Open-burning '!AH137</f>
        <v>4.8804428018398988E-2</v>
      </c>
      <c r="J145" s="93">
        <f>'4D Wastewater treatment and dis'!AV174</f>
        <v>210.34191100943787</v>
      </c>
      <c r="K145" s="3">
        <f>'4D Wastewater treatment and dis'!AW174</f>
        <v>3.3153534814285477</v>
      </c>
      <c r="L145" s="465">
        <f t="shared" si="121"/>
        <v>10510.943631279419</v>
      </c>
      <c r="M145" s="688">
        <f t="shared" si="122"/>
        <v>17.179503253785089</v>
      </c>
      <c r="N145" s="465">
        <f t="shared" si="123"/>
        <v>1457.8035618211916</v>
      </c>
      <c r="O145" s="464">
        <f t="shared" si="124"/>
        <v>99.166714152606048</v>
      </c>
      <c r="P145" s="465">
        <f t="shared" si="125"/>
        <v>5444.9397104410455</v>
      </c>
      <c r="Q145" s="465">
        <f t="shared" si="126"/>
        <v>10510.943631279419</v>
      </c>
      <c r="R145" s="467">
        <f t="shared" si="127"/>
        <v>1474.9830650749766</v>
      </c>
      <c r="S145" s="464">
        <f t="shared" si="128"/>
        <v>99.166714152606048</v>
      </c>
      <c r="T145" s="465">
        <f t="shared" si="129"/>
        <v>5444.9397104410455</v>
      </c>
      <c r="U145" s="465">
        <f t="shared" si="130"/>
        <v>17530.03312094805</v>
      </c>
    </row>
    <row r="146" spans="1:21">
      <c r="A146">
        <f>'Input data'!A133</f>
        <v>2033</v>
      </c>
      <c r="C146" s="116">
        <f>'4A SWD Case 2'!BN103</f>
        <v>480.6398753393193</v>
      </c>
      <c r="D146" s="3">
        <f>'4B Biological treatment '!T199</f>
        <v>0.82665940182467401</v>
      </c>
      <c r="E146" s="152">
        <f>'4B Biological treatment '!U199</f>
        <v>37.19967308211033</v>
      </c>
      <c r="F146" s="152">
        <f>'4B Biological treatment '!W199</f>
        <v>2.23198038492662</v>
      </c>
      <c r="G146" s="688">
        <f>'4C2 Open-burning '!R138</f>
        <v>10.38883526777067</v>
      </c>
      <c r="H146" s="688">
        <f>'4C2 Open-burning '!Z138</f>
        <v>3.4955250095424089</v>
      </c>
      <c r="I146" s="688">
        <f>'4C2 Open-burning '!AH138</f>
        <v>4.866360792292334E-2</v>
      </c>
      <c r="J146" s="93">
        <f>'4D Wastewater treatment and dis'!AV175</f>
        <v>212.04141406655555</v>
      </c>
      <c r="K146" s="3">
        <f>'4D Wastewater treatment and dis'!AW175</f>
        <v>3.3421405984138115</v>
      </c>
      <c r="L146" s="465">
        <f t="shared" si="121"/>
        <v>10093.437382125705</v>
      </c>
      <c r="M146" s="688">
        <f t="shared" si="122"/>
        <v>17.359847438318155</v>
      </c>
      <c r="N146" s="465">
        <f t="shared" si="123"/>
        <v>1473.1070540515691</v>
      </c>
      <c r="O146" s="464">
        <f t="shared" si="124"/>
        <v>98.880578924267496</v>
      </c>
      <c r="P146" s="465">
        <f t="shared" si="125"/>
        <v>5488.9332809059488</v>
      </c>
      <c r="Q146" s="465">
        <f t="shared" si="126"/>
        <v>10093.437382125705</v>
      </c>
      <c r="R146" s="467">
        <f t="shared" si="127"/>
        <v>1490.4669014898873</v>
      </c>
      <c r="S146" s="464">
        <f t="shared" si="128"/>
        <v>98.880578924267496</v>
      </c>
      <c r="T146" s="465">
        <f t="shared" si="129"/>
        <v>5488.9332809059488</v>
      </c>
      <c r="U146" s="465">
        <f t="shared" si="130"/>
        <v>17171.718143445811</v>
      </c>
    </row>
    <row r="147" spans="1:21">
      <c r="A147">
        <f>'Input data'!A134</f>
        <v>2034</v>
      </c>
      <c r="C147" s="116">
        <f>'4A SWD Case 2'!BN104</f>
        <v>461.73930839462281</v>
      </c>
      <c r="D147" s="3">
        <f>'4B Biological treatment '!T200</f>
        <v>0.83568220176199182</v>
      </c>
      <c r="E147" s="152">
        <f>'4B Biological treatment '!U200</f>
        <v>37.605699079289629</v>
      </c>
      <c r="F147" s="152">
        <f>'4B Biological treatment '!W200</f>
        <v>2.2563419447573776</v>
      </c>
      <c r="G147" s="688">
        <f>'4C2 Open-burning '!R139</f>
        <v>10.360037950260086</v>
      </c>
      <c r="H147" s="688">
        <f>'4C2 Open-burning '!Z139</f>
        <v>3.4858355938407009</v>
      </c>
      <c r="I147" s="688">
        <f>'4C2 Open-burning '!AH139</f>
        <v>4.8528714902440609E-2</v>
      </c>
      <c r="J147" s="93">
        <f>'4D Wastewater treatment and dis'!AV176</f>
        <v>213.70481030126703</v>
      </c>
      <c r="K147" s="3">
        <f>'4D Wastewater treatment and dis'!AW176</f>
        <v>3.3683586092290607</v>
      </c>
      <c r="L147" s="465">
        <f t="shared" si="121"/>
        <v>9696.5254762870791</v>
      </c>
      <c r="M147" s="688">
        <f t="shared" si="122"/>
        <v>17.549326237001829</v>
      </c>
      <c r="N147" s="465">
        <f t="shared" si="123"/>
        <v>1489.1856835398694</v>
      </c>
      <c r="O147" s="464">
        <f t="shared" si="124"/>
        <v>98.606487040671396</v>
      </c>
      <c r="P147" s="465">
        <f t="shared" si="125"/>
        <v>5531.992185187617</v>
      </c>
      <c r="Q147" s="465">
        <f t="shared" si="126"/>
        <v>9696.5254762870791</v>
      </c>
      <c r="R147" s="467">
        <f t="shared" si="127"/>
        <v>1506.7350097768713</v>
      </c>
      <c r="S147" s="464">
        <f t="shared" si="128"/>
        <v>98.606487040671396</v>
      </c>
      <c r="T147" s="465">
        <f t="shared" si="129"/>
        <v>5531.992185187617</v>
      </c>
      <c r="U147" s="465">
        <f t="shared" si="130"/>
        <v>16833.859158292238</v>
      </c>
    </row>
    <row r="148" spans="1:21">
      <c r="A148">
        <f>'Input data'!A135</f>
        <v>2035</v>
      </c>
      <c r="C148" s="116">
        <f>'4A SWD Case 2'!BN105</f>
        <v>443.77123031771879</v>
      </c>
      <c r="D148" s="3">
        <f>'4B Biological treatment '!T201</f>
        <v>0.84508834147424761</v>
      </c>
      <c r="E148" s="152">
        <f>'4B Biological treatment '!U201</f>
        <v>38.028975366341143</v>
      </c>
      <c r="F148" s="152">
        <f>'4B Biological treatment '!W201</f>
        <v>2.2817385219804684</v>
      </c>
      <c r="G148" s="688">
        <f>'4C2 Open-burning '!R140</f>
        <v>10.332378380504053</v>
      </c>
      <c r="H148" s="688">
        <f>'4C2 Open-burning '!Z140</f>
        <v>3.4765289954258303</v>
      </c>
      <c r="I148" s="688">
        <f>'4C2 Open-burning '!AH140</f>
        <v>4.8399151344714356E-2</v>
      </c>
      <c r="J148" s="93">
        <f>'4D Wastewater treatment and dis'!AV177</f>
        <v>215.33617840574607</v>
      </c>
      <c r="K148" s="3">
        <f>'4D Wastewater treatment and dis'!AW177</f>
        <v>3.3940718011398903</v>
      </c>
      <c r="L148" s="465">
        <f t="shared" si="121"/>
        <v>9319.1958366720937</v>
      </c>
      <c r="M148" s="688">
        <f t="shared" si="122"/>
        <v>17.746855170959201</v>
      </c>
      <c r="N148" s="465">
        <f t="shared" si="123"/>
        <v>1505.9474245071092</v>
      </c>
      <c r="O148" s="464">
        <f t="shared" si="124"/>
        <v>98.343224201307947</v>
      </c>
      <c r="P148" s="465">
        <f t="shared" si="125"/>
        <v>5574.2220048740337</v>
      </c>
      <c r="Q148" s="465">
        <f t="shared" si="126"/>
        <v>9319.1958366720937</v>
      </c>
      <c r="R148" s="467">
        <f t="shared" si="127"/>
        <v>1523.6942796780684</v>
      </c>
      <c r="S148" s="464">
        <f t="shared" si="128"/>
        <v>98.343224201307947</v>
      </c>
      <c r="T148" s="465">
        <f t="shared" si="129"/>
        <v>5574.2220048740337</v>
      </c>
      <c r="U148" s="465">
        <f t="shared" si="130"/>
        <v>16515.455345425504</v>
      </c>
    </row>
    <row r="149" spans="1:21">
      <c r="A149">
        <f>'Input data'!A136</f>
        <v>2036</v>
      </c>
      <c r="C149" s="116">
        <f>'4A SWD Case 2'!BN106</f>
        <v>426.6898398356937</v>
      </c>
      <c r="D149" s="3">
        <f>'4B Biological treatment '!T202</f>
        <v>0.85460695752241689</v>
      </c>
      <c r="E149" s="152">
        <f>'4B Biological treatment '!U202</f>
        <v>38.457313088508755</v>
      </c>
      <c r="F149" s="152">
        <f>'4B Biological treatment '!W202</f>
        <v>2.3074387853105254</v>
      </c>
      <c r="G149" s="688">
        <f>'4C2 Open-burning '!R141</f>
        <v>10.305708371054591</v>
      </c>
      <c r="H149" s="688">
        <f>'4C2 Open-burning '!Z141</f>
        <v>3.4675553537583621</v>
      </c>
      <c r="I149" s="688">
        <f>'4C2 Open-burning '!AH141</f>
        <v>4.8274223106880454E-2</v>
      </c>
      <c r="J149" s="93">
        <f>'4D Wastewater treatment and dis'!AV178</f>
        <v>216.94142368646598</v>
      </c>
      <c r="K149" s="3">
        <f>'4D Wastewater treatment and dis'!AW178</f>
        <v>3.4193732520226052</v>
      </c>
      <c r="L149" s="465">
        <f t="shared" si="121"/>
        <v>8960.4866365495673</v>
      </c>
      <c r="M149" s="688">
        <f t="shared" si="122"/>
        <v>17.946746107970753</v>
      </c>
      <c r="N149" s="465">
        <f t="shared" si="123"/>
        <v>1522.9095983049467</v>
      </c>
      <c r="O149" s="464">
        <f t="shared" si="124"/>
        <v>98.089379963113146</v>
      </c>
      <c r="P149" s="465">
        <f t="shared" si="125"/>
        <v>5615.7756055427935</v>
      </c>
      <c r="Q149" s="465">
        <f t="shared" si="126"/>
        <v>8960.4866365495673</v>
      </c>
      <c r="R149" s="467">
        <f t="shared" si="127"/>
        <v>1540.8563444129175</v>
      </c>
      <c r="S149" s="464">
        <f t="shared" si="128"/>
        <v>98.089379963113146</v>
      </c>
      <c r="T149" s="465">
        <f t="shared" si="129"/>
        <v>5615.7756055427935</v>
      </c>
      <c r="U149" s="465">
        <f t="shared" si="130"/>
        <v>16215.207966468392</v>
      </c>
    </row>
    <row r="150" spans="1:21">
      <c r="A150">
        <f>'Input data'!A137</f>
        <v>2037</v>
      </c>
      <c r="C150" s="116">
        <f>'4A SWD Case 2'!BN107</f>
        <v>410.45162316254886</v>
      </c>
      <c r="D150" s="3">
        <f>'4B Biological treatment '!T203</f>
        <v>0.8646212037562202</v>
      </c>
      <c r="E150" s="152">
        <f>'4B Biological treatment '!U203</f>
        <v>38.907954169029907</v>
      </c>
      <c r="F150" s="152">
        <f>'4B Biological treatment '!W203</f>
        <v>2.3344772501417941</v>
      </c>
      <c r="G150" s="688">
        <f>'4C2 Open-burning '!R142</f>
        <v>10.280053961038625</v>
      </c>
      <c r="H150" s="688">
        <f>'4C2 Open-burning '!Z142</f>
        <v>3.4589234302073111</v>
      </c>
      <c r="I150" s="688">
        <f>'4C2 Open-burning '!AH142</f>
        <v>4.815405216198311E-2</v>
      </c>
      <c r="J150" s="93">
        <f>'4D Wastewater treatment and dis'!AV179</f>
        <v>218.51632029843705</v>
      </c>
      <c r="K150" s="3">
        <f>'4D Wastewater treatment and dis'!AW179</f>
        <v>3.4441963552279091</v>
      </c>
      <c r="L150" s="465">
        <f t="shared" si="121"/>
        <v>8619.4840864135258</v>
      </c>
      <c r="M150" s="688">
        <f t="shared" si="122"/>
        <v>18.157045278880624</v>
      </c>
      <c r="N150" s="465">
        <f t="shared" si="123"/>
        <v>1540.7549850935843</v>
      </c>
      <c r="O150" s="464">
        <f t="shared" si="124"/>
        <v>97.845202165606935</v>
      </c>
      <c r="P150" s="465">
        <f t="shared" si="125"/>
        <v>5656.5435963878299</v>
      </c>
      <c r="Q150" s="465">
        <f t="shared" si="126"/>
        <v>8619.4840864135258</v>
      </c>
      <c r="R150" s="467">
        <f t="shared" si="127"/>
        <v>1558.9120303724649</v>
      </c>
      <c r="S150" s="464">
        <f t="shared" si="128"/>
        <v>97.845202165606935</v>
      </c>
      <c r="T150" s="465">
        <f t="shared" si="129"/>
        <v>5656.5435963878299</v>
      </c>
      <c r="U150" s="465">
        <f t="shared" si="130"/>
        <v>15932.784915339427</v>
      </c>
    </row>
    <row r="151" spans="1:21">
      <c r="A151">
        <f>'Input data'!A138</f>
        <v>2038</v>
      </c>
      <c r="C151" s="116">
        <f>'4A SWD Case 2'!BN108</f>
        <v>395.01516512238589</v>
      </c>
      <c r="D151" s="3">
        <f>'4B Biological treatment '!T204</f>
        <v>0.8751136354693434</v>
      </c>
      <c r="E151" s="152">
        <f>'4B Biological treatment '!U204</f>
        <v>39.380113596120445</v>
      </c>
      <c r="F151" s="152">
        <f>'4B Biological treatment '!W204</f>
        <v>2.3628068157672271</v>
      </c>
      <c r="G151" s="688">
        <f>'4C2 Open-burning '!R143</f>
        <v>10.255502224530307</v>
      </c>
      <c r="H151" s="688">
        <f>'4C2 Open-burning '!Z143</f>
        <v>3.4506625225328218</v>
      </c>
      <c r="I151" s="688">
        <f>'4C2 Open-burning '!AH143</f>
        <v>4.8039046384292676E-2</v>
      </c>
      <c r="J151" s="93">
        <f>'4D Wastewater treatment and dis'!AV180</f>
        <v>220.05262448500631</v>
      </c>
      <c r="K151" s="3">
        <f>'4D Wastewater treatment and dis'!AW180</f>
        <v>3.4684111748472248</v>
      </c>
      <c r="L151" s="465">
        <f t="shared" si="121"/>
        <v>8295.3184675701032</v>
      </c>
      <c r="M151" s="688">
        <f t="shared" si="122"/>
        <v>18.377386344856212</v>
      </c>
      <c r="N151" s="465">
        <f t="shared" si="123"/>
        <v>1559.4524984063696</v>
      </c>
      <c r="O151" s="464">
        <f t="shared" si="124"/>
        <v>97.611519576850284</v>
      </c>
      <c r="P151" s="465">
        <f t="shared" si="125"/>
        <v>5696.3125783877713</v>
      </c>
      <c r="Q151" s="465">
        <f t="shared" si="126"/>
        <v>8295.3184675701032</v>
      </c>
      <c r="R151" s="467">
        <f t="shared" si="127"/>
        <v>1577.8298847512258</v>
      </c>
      <c r="S151" s="464">
        <f t="shared" si="128"/>
        <v>97.611519576850284</v>
      </c>
      <c r="T151" s="465">
        <f t="shared" si="129"/>
        <v>5696.3125783877713</v>
      </c>
      <c r="U151" s="465">
        <f t="shared" si="130"/>
        <v>15667.07245028595</v>
      </c>
    </row>
    <row r="152" spans="1:21">
      <c r="A152">
        <f>'Input data'!A139</f>
        <v>2039</v>
      </c>
      <c r="C152" s="116">
        <f>'4A SWD Case 2'!BN109</f>
        <v>380.34101842452776</v>
      </c>
      <c r="D152" s="3">
        <f>'4B Biological treatment '!T205</f>
        <v>0.8857730183744783</v>
      </c>
      <c r="E152" s="152">
        <f>'4B Biological treatment '!U205</f>
        <v>39.859785826851521</v>
      </c>
      <c r="F152" s="152">
        <f>'4B Biological treatment '!W205</f>
        <v>2.391587149611091</v>
      </c>
      <c r="G152" s="688">
        <f>'4C2 Open-burning '!R144</f>
        <v>10.231998239602667</v>
      </c>
      <c r="H152" s="688">
        <f>'4C2 Open-burning '!Z144</f>
        <v>3.4427541511879278</v>
      </c>
      <c r="I152" s="688">
        <f>'4C2 Open-burning '!AH144</f>
        <v>4.7928948507325347E-2</v>
      </c>
      <c r="J152" s="93">
        <f>'4D Wastewater treatment and dis'!AV181</f>
        <v>221.55079369949215</v>
      </c>
      <c r="K152" s="3">
        <f>'4D Wastewater treatment and dis'!AW181</f>
        <v>3.492024921138575</v>
      </c>
      <c r="L152" s="465">
        <f t="shared" si="121"/>
        <v>7987.1613869150833</v>
      </c>
      <c r="M152" s="688">
        <f t="shared" si="122"/>
        <v>18.601233385864045</v>
      </c>
      <c r="N152" s="465">
        <f t="shared" si="123"/>
        <v>1578.4475187433202</v>
      </c>
      <c r="O152" s="464">
        <f t="shared" si="124"/>
        <v>97.387809451820004</v>
      </c>
      <c r="P152" s="465">
        <f t="shared" si="125"/>
        <v>5735.0943932422933</v>
      </c>
      <c r="Q152" s="465">
        <f t="shared" si="126"/>
        <v>7987.1613869150833</v>
      </c>
      <c r="R152" s="467">
        <f t="shared" si="127"/>
        <v>1597.0487521291843</v>
      </c>
      <c r="S152" s="464">
        <f t="shared" si="128"/>
        <v>97.387809451820004</v>
      </c>
      <c r="T152" s="465">
        <f t="shared" si="129"/>
        <v>5735.0943932422933</v>
      </c>
      <c r="U152" s="465">
        <f t="shared" si="130"/>
        <v>15416.69234173838</v>
      </c>
    </row>
    <row r="153" spans="1:21">
      <c r="A153">
        <f>'Input data'!A140</f>
        <v>2040</v>
      </c>
      <c r="C153" s="116">
        <f>'4A SWD Case 2'!BN110</f>
        <v>366.39167260196496</v>
      </c>
      <c r="D153" s="3">
        <f>'4B Biological treatment '!T206</f>
        <v>0.89648333542182934</v>
      </c>
      <c r="E153" s="152">
        <f>'4B Biological treatment '!U206</f>
        <v>40.34175009398232</v>
      </c>
      <c r="F153" s="152">
        <f>'4B Biological treatment '!W206</f>
        <v>2.4205050056389394</v>
      </c>
      <c r="G153" s="688">
        <f>'4C2 Open-burning '!R145</f>
        <v>10.209463213141307</v>
      </c>
      <c r="H153" s="688">
        <f>'4C2 Open-burning '!Z145</f>
        <v>3.4351718047019113</v>
      </c>
      <c r="I153" s="688">
        <f>'4C2 Open-burning '!AH145</f>
        <v>4.7823389446662361E-2</v>
      </c>
      <c r="J153" s="93">
        <f>'4D Wastewater treatment and dis'!AV182</f>
        <v>223.01308961669224</v>
      </c>
      <c r="K153" s="3">
        <f>'4D Wastewater treatment and dis'!AW182</f>
        <v>3.5150732420210016</v>
      </c>
      <c r="L153" s="465">
        <f t="shared" si="121"/>
        <v>7694.2251246412643</v>
      </c>
      <c r="M153" s="688">
        <f t="shared" si="122"/>
        <v>18.826150043858416</v>
      </c>
      <c r="N153" s="465">
        <f t="shared" si="123"/>
        <v>1597.5333037216999</v>
      </c>
      <c r="O153" s="464">
        <f t="shared" si="124"/>
        <v>97.173321840346773</v>
      </c>
      <c r="P153" s="465">
        <f t="shared" si="125"/>
        <v>5772.9475869770476</v>
      </c>
      <c r="Q153" s="465">
        <f t="shared" si="126"/>
        <v>7694.2251246412643</v>
      </c>
      <c r="R153" s="467">
        <f t="shared" si="127"/>
        <v>1616.3594537655583</v>
      </c>
      <c r="S153" s="464">
        <f t="shared" si="128"/>
        <v>97.173321840346773</v>
      </c>
      <c r="T153" s="465">
        <f t="shared" si="129"/>
        <v>5772.9475869770476</v>
      </c>
      <c r="U153" s="465">
        <f t="shared" si="130"/>
        <v>15180.705487224215</v>
      </c>
    </row>
    <row r="154" spans="1:21">
      <c r="A154">
        <f>'Input data'!A141</f>
        <v>2041</v>
      </c>
      <c r="C154" s="116">
        <f>'4A SWD Case 2'!BN111</f>
        <v>353.13147166548953</v>
      </c>
      <c r="D154" s="3">
        <f>'4B Biological treatment '!T207</f>
        <v>0.90720743980883323</v>
      </c>
      <c r="E154" s="152">
        <f>'4B Biological treatment '!U207</f>
        <v>40.82433479139749</v>
      </c>
      <c r="F154" s="152">
        <f>'4B Biological treatment '!W207</f>
        <v>2.4494600874838497</v>
      </c>
      <c r="G154" s="688">
        <f>'4C2 Open-burning '!R146</f>
        <v>10.187818403388871</v>
      </c>
      <c r="H154" s="688">
        <f>'4C2 Open-burning '!Z146</f>
        <v>3.4278889888841304</v>
      </c>
      <c r="I154" s="688">
        <f>'4C2 Open-burning '!AH146</f>
        <v>4.7722000358452768E-2</v>
      </c>
      <c r="J154" s="93">
        <f>'4D Wastewater treatment and dis'!AV183</f>
        <v>224.44211940062368</v>
      </c>
      <c r="K154" s="3">
        <f>'4D Wastewater treatment and dis'!AW183</f>
        <v>3.5375972309230974</v>
      </c>
      <c r="L154" s="465">
        <f t="shared" si="121"/>
        <v>7415.76090497528</v>
      </c>
      <c r="M154" s="688">
        <f t="shared" si="122"/>
        <v>19.051356235985498</v>
      </c>
      <c r="N154" s="465">
        <f t="shared" si="123"/>
        <v>1616.6436577393406</v>
      </c>
      <c r="O154" s="464">
        <f t="shared" si="124"/>
        <v>96.967307281075961</v>
      </c>
      <c r="P154" s="465">
        <f t="shared" si="125"/>
        <v>5809.9396489992578</v>
      </c>
      <c r="Q154" s="465">
        <f t="shared" si="126"/>
        <v>7415.76090497528</v>
      </c>
      <c r="R154" s="467">
        <f t="shared" si="127"/>
        <v>1635.695013975326</v>
      </c>
      <c r="S154" s="464">
        <f t="shared" si="128"/>
        <v>96.967307281075961</v>
      </c>
      <c r="T154" s="465">
        <f t="shared" si="129"/>
        <v>5809.9396489992578</v>
      </c>
      <c r="U154" s="465">
        <f t="shared" si="130"/>
        <v>14958.36287523094</v>
      </c>
    </row>
    <row r="155" spans="1:21">
      <c r="A155">
        <f>'Input data'!A142</f>
        <v>2042</v>
      </c>
      <c r="C155" s="116">
        <f>'4A SWD Case 2'!BN112</f>
        <v>340.52652486703539</v>
      </c>
      <c r="D155" s="3">
        <f>'4B Biological treatment '!T208</f>
        <v>0.91804758770276751</v>
      </c>
      <c r="E155" s="152">
        <f>'4B Biological treatment '!U208</f>
        <v>41.312141446624537</v>
      </c>
      <c r="F155" s="152">
        <f>'4B Biological treatment '!W208</f>
        <v>2.4787284867974719</v>
      </c>
      <c r="G155" s="688">
        <f>'4C2 Open-burning '!R147</f>
        <v>10.167115429819541</v>
      </c>
      <c r="H155" s="688">
        <f>'4C2 Open-burning '!Z147</f>
        <v>3.4209230721073012</v>
      </c>
      <c r="I155" s="688">
        <f>'4C2 Open-burning '!AH147</f>
        <v>4.7625023039759309E-2</v>
      </c>
      <c r="J155" s="93">
        <f>'4D Wastewater treatment and dis'!AV184</f>
        <v>225.83200973455592</v>
      </c>
      <c r="K155" s="3">
        <f>'4D Wastewater treatment and dis'!AW184</f>
        <v>3.5595043141824068</v>
      </c>
      <c r="L155" s="465">
        <f t="shared" si="121"/>
        <v>7151.0570222077431</v>
      </c>
      <c r="M155" s="688">
        <f t="shared" si="122"/>
        <v>19.278999341758119</v>
      </c>
      <c r="N155" s="465">
        <f t="shared" si="123"/>
        <v>1635.9608012863316</v>
      </c>
      <c r="O155" s="464">
        <f t="shared" si="124"/>
        <v>96.77025708639826</v>
      </c>
      <c r="P155" s="465">
        <f t="shared" si="125"/>
        <v>5845.9185418222205</v>
      </c>
      <c r="Q155" s="465">
        <f t="shared" si="126"/>
        <v>7151.0570222077431</v>
      </c>
      <c r="R155" s="467">
        <f t="shared" si="127"/>
        <v>1655.2398006280898</v>
      </c>
      <c r="S155" s="464">
        <f t="shared" si="128"/>
        <v>96.77025708639826</v>
      </c>
      <c r="T155" s="465">
        <f t="shared" si="129"/>
        <v>5845.9185418222205</v>
      </c>
      <c r="U155" s="465">
        <f t="shared" si="130"/>
        <v>14748.985621744452</v>
      </c>
    </row>
    <row r="156" spans="1:21">
      <c r="A156">
        <f>'Input data'!A143</f>
        <v>2043</v>
      </c>
      <c r="C156" s="116">
        <f>'4A SWD Case 2'!BN113</f>
        <v>328.60164696082813</v>
      </c>
      <c r="D156" s="3">
        <f>'4B Biological treatment '!T209</f>
        <v>0.92868431243623306</v>
      </c>
      <c r="E156" s="152">
        <f>'4B Biological treatment '!U209</f>
        <v>41.790794059630485</v>
      </c>
      <c r="F156" s="152">
        <f>'4B Biological treatment '!W209</f>
        <v>2.5074476435778292</v>
      </c>
      <c r="G156" s="688">
        <f>'4C2 Open-burning '!R148</f>
        <v>10.147373436568211</v>
      </c>
      <c r="H156" s="688">
        <f>'4C2 Open-burning '!Z148</f>
        <v>3.4142804957867083</v>
      </c>
      <c r="I156" s="688">
        <f>'4C2 Open-burning '!AH148</f>
        <v>4.7532547165954661E-2</v>
      </c>
      <c r="J156" s="93">
        <f>'4D Wastewater treatment and dis'!AV185</f>
        <v>227.17889305861576</v>
      </c>
      <c r="K156" s="3">
        <f>'4D Wastewater treatment and dis'!AW185</f>
        <v>3.5807335323447322</v>
      </c>
      <c r="L156" s="465">
        <f t="shared" si="121"/>
        <v>6900.6345861773907</v>
      </c>
      <c r="M156" s="688">
        <f t="shared" si="122"/>
        <v>19.502370561160895</v>
      </c>
      <c r="N156" s="465">
        <f t="shared" si="123"/>
        <v>1654.9154447613673</v>
      </c>
      <c r="O156" s="464">
        <f t="shared" si="124"/>
        <v>96.582353469535036</v>
      </c>
      <c r="P156" s="465">
        <f t="shared" si="125"/>
        <v>5880.7841492577973</v>
      </c>
      <c r="Q156" s="465">
        <f t="shared" si="126"/>
        <v>6900.6345861773907</v>
      </c>
      <c r="R156" s="467">
        <f t="shared" si="127"/>
        <v>1674.4178153225282</v>
      </c>
      <c r="S156" s="464">
        <f t="shared" si="128"/>
        <v>96.582353469535036</v>
      </c>
      <c r="T156" s="465">
        <f t="shared" si="129"/>
        <v>5880.7841492577973</v>
      </c>
      <c r="U156" s="465">
        <f t="shared" si="130"/>
        <v>14552.418904227252</v>
      </c>
    </row>
    <row r="157" spans="1:21">
      <c r="A157">
        <f>'Input data'!A144</f>
        <v>2044</v>
      </c>
      <c r="C157" s="116">
        <f>'4A SWD Case 2'!BN114</f>
        <v>317.63756559801016</v>
      </c>
      <c r="D157" s="3">
        <f>'4B Biological treatment '!T210</f>
        <v>0.93916394185028307</v>
      </c>
      <c r="E157" s="152">
        <f>'4B Biological treatment '!U210</f>
        <v>42.262377383262731</v>
      </c>
      <c r="F157" s="152">
        <f>'4B Biological treatment '!W210</f>
        <v>2.5357426429957641</v>
      </c>
      <c r="G157" s="688">
        <f>'4C2 Open-burning '!R149</f>
        <v>10.128559265683741</v>
      </c>
      <c r="H157" s="688">
        <f>'4C2 Open-burning '!Z149</f>
        <v>3.407950103286935</v>
      </c>
      <c r="I157" s="688">
        <f>'4C2 Open-burning '!AH149</f>
        <v>4.7444417417843512E-2</v>
      </c>
      <c r="J157" s="93">
        <f>'4D Wastewater treatment and dis'!AV186</f>
        <v>228.48248466409441</v>
      </c>
      <c r="K157" s="3">
        <f>'4D Wastewater treatment and dis'!AW186</f>
        <v>3.6012803979068257</v>
      </c>
      <c r="L157" s="465">
        <f t="shared" si="121"/>
        <v>6670.3888775582136</v>
      </c>
      <c r="M157" s="688">
        <f t="shared" si="122"/>
        <v>19.722442778855946</v>
      </c>
      <c r="N157" s="465">
        <f t="shared" si="123"/>
        <v>1673.5901443772041</v>
      </c>
      <c r="O157" s="464">
        <f t="shared" si="124"/>
        <v>96.40328083424086</v>
      </c>
      <c r="P157" s="465">
        <f t="shared" si="125"/>
        <v>5914.5291012970993</v>
      </c>
      <c r="Q157" s="465">
        <f t="shared" si="126"/>
        <v>6670.3888775582136</v>
      </c>
      <c r="R157" s="467">
        <f t="shared" si="127"/>
        <v>1693.3125871560601</v>
      </c>
      <c r="S157" s="464">
        <f t="shared" si="128"/>
        <v>96.40328083424086</v>
      </c>
      <c r="T157" s="465">
        <f t="shared" si="129"/>
        <v>5914.5291012970993</v>
      </c>
      <c r="U157" s="465">
        <f t="shared" si="130"/>
        <v>14374.633846845614</v>
      </c>
    </row>
    <row r="158" spans="1:21">
      <c r="A158">
        <f>'Input data'!A145</f>
        <v>2045</v>
      </c>
      <c r="C158" s="116">
        <f>'4A SWD Case 2'!BN115</f>
        <v>307.57103178418237</v>
      </c>
      <c r="D158" s="3">
        <f>'4B Biological treatment '!T211</f>
        <v>0.94950311192954939</v>
      </c>
      <c r="E158" s="152">
        <f>'4B Biological treatment '!U211</f>
        <v>42.727640036829719</v>
      </c>
      <c r="F158" s="152">
        <f>'4B Biological treatment '!W211</f>
        <v>2.563658402209783</v>
      </c>
      <c r="G158" s="688">
        <f>'4C2 Open-burning '!R150</f>
        <v>10.110703040811066</v>
      </c>
      <c r="H158" s="688">
        <f>'4C2 Open-burning '!Z150</f>
        <v>3.4019420302922563</v>
      </c>
      <c r="I158" s="688">
        <f>'4C2 Open-burning '!AH150</f>
        <v>4.7360774901258118E-2</v>
      </c>
      <c r="J158" s="93">
        <f>'4D Wastewater treatment and dis'!AV187</f>
        <v>229.73817802806613</v>
      </c>
      <c r="K158" s="3">
        <f>'4D Wastewater treatment and dis'!AW187</f>
        <v>3.6210723040746049</v>
      </c>
      <c r="L158" s="465">
        <f t="shared" si="121"/>
        <v>6458.9916674678298</v>
      </c>
      <c r="M158" s="688">
        <f t="shared" si="122"/>
        <v>19.939565350520539</v>
      </c>
      <c r="N158" s="465">
        <f t="shared" si="123"/>
        <v>1692.0145454584567</v>
      </c>
      <c r="O158" s="464">
        <f t="shared" si="124"/>
        <v>96.233325896338457</v>
      </c>
      <c r="P158" s="465">
        <f t="shared" si="125"/>
        <v>5947.0341528525169</v>
      </c>
      <c r="Q158" s="465">
        <f t="shared" si="126"/>
        <v>6458.9916674678298</v>
      </c>
      <c r="R158" s="467">
        <f t="shared" si="127"/>
        <v>1711.9541108089772</v>
      </c>
      <c r="S158" s="464">
        <f t="shared" si="128"/>
        <v>96.233325896338457</v>
      </c>
      <c r="T158" s="465">
        <f t="shared" si="129"/>
        <v>5947.0341528525169</v>
      </c>
      <c r="U158" s="465">
        <f t="shared" si="130"/>
        <v>14214.213257025662</v>
      </c>
    </row>
    <row r="159" spans="1:21">
      <c r="A159">
        <f>'Input data'!A146</f>
        <v>2046</v>
      </c>
      <c r="C159" s="116">
        <f>'4A SWD Case 2'!BN116</f>
        <v>298.19395874521769</v>
      </c>
      <c r="D159" s="3">
        <f>'4B Biological treatment '!T212</f>
        <v>0.95988939219090341</v>
      </c>
      <c r="E159" s="152">
        <f>'4B Biological treatment '!U212</f>
        <v>43.195022648590651</v>
      </c>
      <c r="F159" s="152">
        <f>'4B Biological treatment '!W212</f>
        <v>2.5917013589154392</v>
      </c>
      <c r="G159" s="688">
        <f>'4C2 Open-burning '!R151</f>
        <v>10.093840910311762</v>
      </c>
      <c r="H159" s="688">
        <f>'4C2 Open-burning '!Z151</f>
        <v>3.3962684396196492</v>
      </c>
      <c r="I159" s="688">
        <f>'4C2 Open-burning '!AH151</f>
        <v>4.7281788943139322E-2</v>
      </c>
      <c r="J159" s="93">
        <f>'4D Wastewater treatment and dis'!AV188</f>
        <v>230.94084519480145</v>
      </c>
      <c r="K159" s="3">
        <f>'4D Wastewater treatment and dis'!AW188</f>
        <v>3.6400284253682678</v>
      </c>
      <c r="L159" s="465">
        <f t="shared" si="121"/>
        <v>6262.073133649571</v>
      </c>
      <c r="M159" s="688">
        <f t="shared" si="122"/>
        <v>20.157677236008972</v>
      </c>
      <c r="N159" s="465">
        <f t="shared" si="123"/>
        <v>1710.5228968841898</v>
      </c>
      <c r="O159" s="464">
        <f t="shared" si="124"/>
        <v>96.072832714697583</v>
      </c>
      <c r="P159" s="465">
        <f t="shared" si="125"/>
        <v>5978.1665609549937</v>
      </c>
      <c r="Q159" s="465">
        <f t="shared" si="126"/>
        <v>6262.073133649571</v>
      </c>
      <c r="R159" s="467">
        <f t="shared" si="127"/>
        <v>1730.6805741201988</v>
      </c>
      <c r="S159" s="464">
        <f t="shared" si="128"/>
        <v>96.072832714697583</v>
      </c>
      <c r="T159" s="465">
        <f t="shared" si="129"/>
        <v>5978.1665609549937</v>
      </c>
      <c r="U159" s="465">
        <f t="shared" si="130"/>
        <v>14066.993101439461</v>
      </c>
    </row>
    <row r="160" spans="1:21">
      <c r="A160">
        <f>'Input data'!A147</f>
        <v>2047</v>
      </c>
      <c r="C160" s="116">
        <f>'4A SWD Case 2'!BN117</f>
        <v>289.78757481684374</v>
      </c>
      <c r="D160" s="3">
        <f>'4B Biological treatment '!T213</f>
        <v>0.97036911304760565</v>
      </c>
      <c r="E160" s="152">
        <f>'4B Biological treatment '!U213</f>
        <v>43.666610087142246</v>
      </c>
      <c r="F160" s="152">
        <f>'4B Biological treatment '!W213</f>
        <v>2.6199966052285348</v>
      </c>
      <c r="G160" s="688">
        <f>'4C2 Open-burning '!R152</f>
        <v>10.07794346860417</v>
      </c>
      <c r="H160" s="688">
        <f>'4C2 Open-burning '!Z152</f>
        <v>3.3909194371911449</v>
      </c>
      <c r="I160" s="688">
        <f>'4C2 Open-burning '!AH152</f>
        <v>4.7207321801222474E-2</v>
      </c>
      <c r="J160" s="93">
        <f>'4D Wastewater treatment and dis'!AV189</f>
        <v>232.09003830790473</v>
      </c>
      <c r="K160" s="3">
        <f>'4D Wastewater treatment and dis'!AW189</f>
        <v>3.658141702793944</v>
      </c>
      <c r="L160" s="465">
        <f t="shared" si="121"/>
        <v>6085.5390711537184</v>
      </c>
      <c r="M160" s="688">
        <f t="shared" si="122"/>
        <v>20.377751373999718</v>
      </c>
      <c r="N160" s="465">
        <f t="shared" si="123"/>
        <v>1729.197759450833</v>
      </c>
      <c r="O160" s="464">
        <f t="shared" si="124"/>
        <v>95.921521407997176</v>
      </c>
      <c r="P160" s="465">
        <f t="shared" si="125"/>
        <v>6007.9147323321222</v>
      </c>
      <c r="Q160" s="465">
        <f t="shared" si="126"/>
        <v>6085.5390711537184</v>
      </c>
      <c r="R160" s="467">
        <f t="shared" si="127"/>
        <v>1749.5755108248327</v>
      </c>
      <c r="S160" s="464">
        <f t="shared" si="128"/>
        <v>95.921521407997176</v>
      </c>
      <c r="T160" s="465">
        <f t="shared" si="129"/>
        <v>6007.9147323321222</v>
      </c>
      <c r="U160" s="465">
        <f t="shared" si="130"/>
        <v>13938.95083571867</v>
      </c>
    </row>
    <row r="161" spans="1:21">
      <c r="A161">
        <f>'Input data'!A148</f>
        <v>2048</v>
      </c>
      <c r="C161" s="116">
        <f>'4A SWD Case 2'!BN118</f>
        <v>282.25450861360923</v>
      </c>
      <c r="D161" s="3">
        <f>'4B Biological treatment '!T214</f>
        <v>0.98058977564728211</v>
      </c>
      <c r="E161" s="152">
        <f>'4B Biological treatment '!U214</f>
        <v>44.126539904127689</v>
      </c>
      <c r="F161" s="152">
        <f>'4B Biological treatment '!W214</f>
        <v>2.6475923942476616</v>
      </c>
      <c r="G161" s="688">
        <f>'4C2 Open-burning '!R153</f>
        <v>10.06296438923389</v>
      </c>
      <c r="H161" s="688">
        <f>'4C2 Open-burning '!Z153</f>
        <v>3.385879435573143</v>
      </c>
      <c r="I161" s="688">
        <f>'4C2 Open-burning '!AH153</f>
        <v>4.7137156472123173E-2</v>
      </c>
      <c r="J161" s="93">
        <f>'4D Wastewater treatment and dis'!AV190</f>
        <v>233.1867298555494</v>
      </c>
      <c r="K161" s="3">
        <f>'4D Wastewater treatment and dis'!AW190</f>
        <v>3.6754274644526079</v>
      </c>
      <c r="L161" s="465">
        <f t="shared" si="121"/>
        <v>5927.3446808857934</v>
      </c>
      <c r="M161" s="688">
        <f t="shared" si="122"/>
        <v>20.592385288592926</v>
      </c>
      <c r="N161" s="465">
        <f t="shared" si="123"/>
        <v>1747.4109802034566</v>
      </c>
      <c r="O161" s="464">
        <f t="shared" si="124"/>
        <v>95.77895104262808</v>
      </c>
      <c r="P161" s="465">
        <f t="shared" si="125"/>
        <v>6036.3038409468463</v>
      </c>
      <c r="Q161" s="465">
        <f t="shared" si="126"/>
        <v>5927.3446808857934</v>
      </c>
      <c r="R161" s="467">
        <f t="shared" si="127"/>
        <v>1768.0033654920494</v>
      </c>
      <c r="S161" s="464">
        <f t="shared" si="128"/>
        <v>95.77895104262808</v>
      </c>
      <c r="T161" s="465">
        <f t="shared" si="129"/>
        <v>6036.3038409468463</v>
      </c>
      <c r="U161" s="465">
        <f t="shared" si="130"/>
        <v>13827.430838367318</v>
      </c>
    </row>
    <row r="162" spans="1:21">
      <c r="A162">
        <f>'Input data'!A149</f>
        <v>2049</v>
      </c>
      <c r="C162" s="116">
        <f>'4A SWD Case 2'!BN119</f>
        <v>275.57184861318592</v>
      </c>
      <c r="D162" s="3">
        <f>'4B Biological treatment '!T215</f>
        <v>0.99029783216534728</v>
      </c>
      <c r="E162" s="152">
        <f>'4B Biological treatment '!U215</f>
        <v>44.563402447440623</v>
      </c>
      <c r="F162" s="152">
        <f>'4B Biological treatment '!W215</f>
        <v>2.6738041468464373</v>
      </c>
      <c r="G162" s="688">
        <f>'4C2 Open-burning '!R154</f>
        <v>10.04886377478636</v>
      </c>
      <c r="H162" s="688">
        <f>'4C2 Open-burning '!Z154</f>
        <v>3.381135010507113</v>
      </c>
      <c r="I162" s="688">
        <f>'4C2 Open-burning '!AH154</f>
        <v>4.7071106067505079E-2</v>
      </c>
      <c r="J162" s="93">
        <f>'4D Wastewater treatment and dis'!AV191</f>
        <v>234.23164600489113</v>
      </c>
      <c r="K162" s="3">
        <f>'4D Wastewater treatment and dis'!AW191</f>
        <v>3.6918971559986042</v>
      </c>
      <c r="L162" s="465">
        <f t="shared" si="121"/>
        <v>5787.0088208769048</v>
      </c>
      <c r="M162" s="688">
        <f t="shared" si="122"/>
        <v>20.796254475472292</v>
      </c>
      <c r="N162" s="465">
        <f t="shared" si="123"/>
        <v>1764.7107369186488</v>
      </c>
      <c r="O162" s="464">
        <f t="shared" si="124"/>
        <v>95.644741876362303</v>
      </c>
      <c r="P162" s="465">
        <f t="shared" si="125"/>
        <v>6063.3526844622811</v>
      </c>
      <c r="Q162" s="465">
        <f t="shared" si="126"/>
        <v>5787.0088208769048</v>
      </c>
      <c r="R162" s="467">
        <f t="shared" si="127"/>
        <v>1785.5069913941211</v>
      </c>
      <c r="S162" s="464">
        <f t="shared" si="128"/>
        <v>95.644741876362303</v>
      </c>
      <c r="T162" s="465">
        <f t="shared" si="129"/>
        <v>6063.3526844622811</v>
      </c>
      <c r="U162" s="465">
        <f t="shared" si="130"/>
        <v>13731.513238609668</v>
      </c>
    </row>
    <row r="163" spans="1:21">
      <c r="A163">
        <f>'Input data'!A150</f>
        <v>2050</v>
      </c>
      <c r="C163" s="116">
        <f>'4A SWD Case 2'!BN120</f>
        <v>269.93521022864223</v>
      </c>
      <c r="D163" s="3">
        <f>'4B Biological treatment '!T216</f>
        <v>0.99906228065779801</v>
      </c>
      <c r="E163" s="152">
        <f>'4B Biological treatment '!U216</f>
        <v>44.957802629600906</v>
      </c>
      <c r="F163" s="152">
        <f>'4B Biological treatment '!W216</f>
        <v>2.6974681577760546</v>
      </c>
      <c r="G163" s="688">
        <f>'4C2 Open-burning '!R155</f>
        <v>10.035680409829522</v>
      </c>
      <c r="H163" s="688">
        <f>'4C2 Open-burning '!Z155</f>
        <v>3.3766992118127677</v>
      </c>
      <c r="I163" s="688">
        <f>'4C2 Open-burning '!AH155</f>
        <v>4.7009352262884205E-2</v>
      </c>
      <c r="J163" s="93">
        <f>'4D Wastewater treatment and dis'!AV192</f>
        <v>235.21978675917049</v>
      </c>
      <c r="K163" s="3">
        <f>'4D Wastewater treatment and dis'!AW192</f>
        <v>3.7074719688075195</v>
      </c>
      <c r="L163" s="465">
        <f t="shared" si="121"/>
        <v>5668.639414801487</v>
      </c>
      <c r="M163" s="688">
        <f t="shared" si="122"/>
        <v>20.980307893813759</v>
      </c>
      <c r="N163" s="465">
        <f t="shared" si="123"/>
        <v>1780.328984132196</v>
      </c>
      <c r="O163" s="464">
        <f t="shared" si="124"/>
        <v>95.519263059391761</v>
      </c>
      <c r="P163" s="465">
        <f t="shared" si="125"/>
        <v>6088.9318322729114</v>
      </c>
      <c r="Q163" s="417">
        <f t="shared" si="126"/>
        <v>5668.639414801487</v>
      </c>
      <c r="R163" s="463">
        <f t="shared" si="127"/>
        <v>1801.3092920260096</v>
      </c>
      <c r="S163" s="460">
        <f t="shared" si="128"/>
        <v>95.519263059391761</v>
      </c>
      <c r="T163" s="417">
        <f t="shared" si="129"/>
        <v>6088.9318322729114</v>
      </c>
      <c r="U163" s="417">
        <f t="shared" si="130"/>
        <v>13654.3998021598</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1.2669679980283033</v>
      </c>
      <c r="E166" s="152">
        <f>'4B Biological treatment '!U219</f>
        <v>19.881100936267202</v>
      </c>
      <c r="F166" s="152">
        <f>'4B Biological treatment '!W219</f>
        <v>1.192866056176032</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26.60632795859437</v>
      </c>
      <c r="N166" s="465">
        <f t="shared" si="132"/>
        <v>787.29159707618123</v>
      </c>
      <c r="O166" s="464">
        <f t="shared" si="133"/>
        <v>307.81392004196488</v>
      </c>
      <c r="P166" s="465">
        <f t="shared" si="134"/>
        <v>3922.0560748079342</v>
      </c>
      <c r="Q166" s="465">
        <f t="shared" si="135"/>
        <v>16839.906548915631</v>
      </c>
      <c r="R166" s="467">
        <f t="shared" si="136"/>
        <v>813.89792503477565</v>
      </c>
      <c r="S166" s="464">
        <f t="shared" si="137"/>
        <v>307.81392004196488</v>
      </c>
      <c r="T166" s="465">
        <f t="shared" si="138"/>
        <v>3922.0560748079342</v>
      </c>
      <c r="U166" s="465">
        <f t="shared" si="139"/>
        <v>21883.674468800305</v>
      </c>
    </row>
    <row r="167" spans="1:21">
      <c r="A167">
        <f>'Input data'!A120</f>
        <v>2020</v>
      </c>
      <c r="C167" s="266">
        <f>'4A SWD Case 3'!BG90</f>
        <v>782.17725035467072</v>
      </c>
      <c r="D167" s="3">
        <f>'4B Biological treatment '!T220</f>
        <v>1.8756115176541988</v>
      </c>
      <c r="E167" s="152">
        <f>'4B Biological treatment '!U220</f>
        <v>19.290951596863302</v>
      </c>
      <c r="F167" s="152">
        <f>'4B Biological treatment '!W220</f>
        <v>1.157457095811798</v>
      </c>
      <c r="G167" s="688">
        <f>'4C2 Open-burning '!R159</f>
        <v>31.501757021157619</v>
      </c>
      <c r="H167" s="688">
        <f>'4C2 Open-burning '!Z159</f>
        <v>10.59937679959133</v>
      </c>
      <c r="I167" s="688">
        <f>'4C2 Open-burning '!AH159</f>
        <v>0.14756121480880641</v>
      </c>
      <c r="J167" s="93">
        <f>'4D Wastewater treatment and dis'!AV196</f>
        <v>148.36966974396282</v>
      </c>
      <c r="K167" s="3">
        <f>'4D Wastewater treatment and dis'!AW196</f>
        <v>2.9648745870853959</v>
      </c>
      <c r="L167" s="465">
        <f t="shared" si="140"/>
        <v>16425.722257448084</v>
      </c>
      <c r="M167" s="688">
        <f t="shared" si="131"/>
        <v>39.387841870738171</v>
      </c>
      <c r="N167" s="465">
        <f t="shared" si="132"/>
        <v>763.92168323578676</v>
      </c>
      <c r="O167" s="464">
        <f t="shared" si="133"/>
        <v>299.83264640330555</v>
      </c>
      <c r="P167" s="465">
        <f t="shared" si="134"/>
        <v>4034.874186619692</v>
      </c>
      <c r="Q167" s="465">
        <f t="shared" si="135"/>
        <v>16425.722257448084</v>
      </c>
      <c r="R167" s="467">
        <f t="shared" si="136"/>
        <v>803.30952510652492</v>
      </c>
      <c r="S167" s="464">
        <f t="shared" si="137"/>
        <v>299.83264640330555</v>
      </c>
      <c r="T167" s="465">
        <f t="shared" si="138"/>
        <v>4034.874186619692</v>
      </c>
      <c r="U167" s="465">
        <f t="shared" si="139"/>
        <v>21563.738615577604</v>
      </c>
    </row>
    <row r="168" spans="1:21">
      <c r="A168">
        <f>'Input data'!A121</f>
        <v>2021</v>
      </c>
      <c r="C168" s="266">
        <f>'4A SWD Case 3'!BG91</f>
        <v>761.48515973241626</v>
      </c>
      <c r="D168" s="3">
        <f>'4B Biological treatment '!T221</f>
        <v>2.9088409755201301</v>
      </c>
      <c r="E168" s="152">
        <f>'4B Biological treatment '!U221</f>
        <v>20.640184199691767</v>
      </c>
      <c r="F168" s="152">
        <f>'4B Biological treatment '!W221</f>
        <v>1.2384110519815059</v>
      </c>
      <c r="G168" s="688">
        <f>'4C2 Open-burning '!R160</f>
        <v>29.010192302701416</v>
      </c>
      <c r="H168" s="688">
        <f>'4C2 Open-burning '!Z160</f>
        <v>9.7610415520129852</v>
      </c>
      <c r="I168" s="688">
        <f>'4C2 Open-burning '!AH160</f>
        <v>0.13589017320997659</v>
      </c>
      <c r="J168" s="93">
        <f>'4D Wastewater treatment and dis'!AV197</f>
        <v>153.87270213286899</v>
      </c>
      <c r="K168" s="3">
        <f>'4D Wastewater treatment and dis'!AW197</f>
        <v>2.9946397423199325</v>
      </c>
      <c r="L168" s="465">
        <f t="shared" si="140"/>
        <v>15991.188354380742</v>
      </c>
      <c r="M168" s="688">
        <f t="shared" si="131"/>
        <v>61.08566048592273</v>
      </c>
      <c r="N168" s="465">
        <f t="shared" si="132"/>
        <v>817.35129430779398</v>
      </c>
      <c r="O168" s="464">
        <f t="shared" si="133"/>
        <v>276.11801859006687</v>
      </c>
      <c r="P168" s="465">
        <f t="shared" si="134"/>
        <v>4159.6650649094281</v>
      </c>
      <c r="Q168" s="465">
        <f t="shared" si="135"/>
        <v>15991.188354380742</v>
      </c>
      <c r="R168" s="467">
        <f t="shared" si="136"/>
        <v>878.43695479371672</v>
      </c>
      <c r="S168" s="464">
        <f t="shared" si="137"/>
        <v>276.11801859006687</v>
      </c>
      <c r="T168" s="465">
        <f t="shared" si="138"/>
        <v>4159.6650649094281</v>
      </c>
      <c r="U168" s="465">
        <f t="shared" si="139"/>
        <v>21305.408392673955</v>
      </c>
    </row>
    <row r="169" spans="1:21">
      <c r="A169">
        <f>'Input data'!A122</f>
        <v>2022</v>
      </c>
      <c r="C169" s="266">
        <f>'4A SWD Case 3'!BG92</f>
        <v>735.64833595408504</v>
      </c>
      <c r="D169" s="3">
        <f>'4B Biological treatment '!T222</f>
        <v>3.8456565636216347</v>
      </c>
      <c r="E169" s="152">
        <f>'4B Biological treatment '!U222</f>
        <v>19.228282818108173</v>
      </c>
      <c r="F169" s="152">
        <f>'4B Biological treatment '!W222</f>
        <v>1.1536969690864902</v>
      </c>
      <c r="G169" s="688">
        <f>'4C2 Open-burning '!R161</f>
        <v>24.193168979519886</v>
      </c>
      <c r="H169" s="688">
        <f>'4C2 Open-burning '!Z161</f>
        <v>8.1402606787261789</v>
      </c>
      <c r="I169" s="688">
        <f>'4C2 Open-burning '!AH161</f>
        <v>0.11332616787993677</v>
      </c>
      <c r="J169" s="93">
        <f>'4D Wastewater treatment and dis'!AV198</f>
        <v>159.21972737442778</v>
      </c>
      <c r="K169" s="3">
        <f>'4D Wastewater treatment and dis'!AW198</f>
        <v>3.0199326215672344</v>
      </c>
      <c r="L169" s="465">
        <f t="shared" si="140"/>
        <v>15448.615055035785</v>
      </c>
      <c r="M169" s="688">
        <f t="shared" si="131"/>
        <v>80.758787836054324</v>
      </c>
      <c r="N169" s="465">
        <f t="shared" si="132"/>
        <v>761.43999959708367</v>
      </c>
      <c r="O169" s="464">
        <f t="shared" si="133"/>
        <v>230.26975527555004</v>
      </c>
      <c r="P169" s="465">
        <f t="shared" si="134"/>
        <v>4279.7933875488261</v>
      </c>
      <c r="Q169" s="465">
        <f t="shared" si="135"/>
        <v>15448.615055035785</v>
      </c>
      <c r="R169" s="467">
        <f t="shared" si="136"/>
        <v>842.19878743313802</v>
      </c>
      <c r="S169" s="464">
        <f t="shared" si="137"/>
        <v>230.26975527555004</v>
      </c>
      <c r="T169" s="465">
        <f t="shared" si="138"/>
        <v>4279.7933875488261</v>
      </c>
      <c r="U169" s="465">
        <f t="shared" si="139"/>
        <v>20800.8769852933</v>
      </c>
    </row>
    <row r="170" spans="1:21">
      <c r="A170">
        <f>'Input data'!A123</f>
        <v>2023</v>
      </c>
      <c r="C170" s="266">
        <f>'4A SWD Case 3'!BG93</f>
        <v>707.99094386804586</v>
      </c>
      <c r="D170" s="3">
        <f>'4B Biological treatment '!T223</f>
        <v>3.8552226446809077</v>
      </c>
      <c r="E170" s="152">
        <f>'4B Biological treatment '!U223</f>
        <v>19.276113223404536</v>
      </c>
      <c r="F170" s="152">
        <f>'4B Biological treatment '!W223</f>
        <v>1.1565667934042723</v>
      </c>
      <c r="G170" s="688">
        <f>'4C2 Open-burning '!R162</f>
        <v>22.96725001584473</v>
      </c>
      <c r="H170" s="688">
        <f>'4C2 Open-burning '!Z162</f>
        <v>7.7277764794153185</v>
      </c>
      <c r="I170" s="688">
        <f>'4C2 Open-burning '!AH162</f>
        <v>0.10758369162962597</v>
      </c>
      <c r="J170" s="93">
        <f>'4D Wastewater treatment and dis'!AV199</f>
        <v>164.68628757990842</v>
      </c>
      <c r="K170" s="3">
        <f>'4D Wastewater treatment and dis'!AW199</f>
        <v>3.0461824986976644</v>
      </c>
      <c r="L170" s="465">
        <f t="shared" si="140"/>
        <v>14867.809821228962</v>
      </c>
      <c r="M170" s="688">
        <f t="shared" si="131"/>
        <v>80.959675538299066</v>
      </c>
      <c r="N170" s="465">
        <f t="shared" si="132"/>
        <v>763.33408364681964</v>
      </c>
      <c r="O170" s="464">
        <f t="shared" si="133"/>
        <v>218.6015004887505</v>
      </c>
      <c r="P170" s="465">
        <f t="shared" si="134"/>
        <v>4402.7286137743531</v>
      </c>
      <c r="Q170" s="465">
        <f t="shared" si="135"/>
        <v>14867.809821228962</v>
      </c>
      <c r="R170" s="467">
        <f t="shared" si="136"/>
        <v>844.29375918511869</v>
      </c>
      <c r="S170" s="464">
        <f t="shared" si="137"/>
        <v>218.6015004887505</v>
      </c>
      <c r="T170" s="465">
        <f t="shared" si="138"/>
        <v>4402.7286137743531</v>
      </c>
      <c r="U170" s="465">
        <f t="shared" si="139"/>
        <v>20333.433694677184</v>
      </c>
    </row>
    <row r="171" spans="1:21">
      <c r="A171">
        <f>'Input data'!A124</f>
        <v>2024</v>
      </c>
      <c r="C171" s="266">
        <f>'4A SWD Case 3'!BG94</f>
        <v>681.45499565877299</v>
      </c>
      <c r="D171" s="3">
        <f>'4B Biological treatment '!T224</f>
        <v>3.866268878253682</v>
      </c>
      <c r="E171" s="152">
        <f>'4B Biological treatment '!U224</f>
        <v>19.331344391268409</v>
      </c>
      <c r="F171" s="152">
        <f>'4B Biological treatment '!W224</f>
        <v>1.1598806634761045</v>
      </c>
      <c r="G171" s="688">
        <f>'4C2 Open-burning '!R163</f>
        <v>21.706781100991247</v>
      </c>
      <c r="H171" s="688">
        <f>'4C2 Open-burning '!Z163</f>
        <v>7.3036672792925792</v>
      </c>
      <c r="I171" s="688">
        <f>'4C2 Open-burning '!AH163</f>
        <v>0.10167937574719452</v>
      </c>
      <c r="J171" s="93">
        <f>'4D Wastewater treatment and dis'!AV200</f>
        <v>170.46098253982004</v>
      </c>
      <c r="K171" s="3">
        <f>'4D Wastewater treatment and dis'!AW200</f>
        <v>3.0767240424150479</v>
      </c>
      <c r="L171" s="465">
        <f t="shared" si="140"/>
        <v>14310.554908834232</v>
      </c>
      <c r="M171" s="688">
        <f t="shared" si="131"/>
        <v>81.191646443327329</v>
      </c>
      <c r="N171" s="465">
        <f t="shared" si="132"/>
        <v>765.52123789422899</v>
      </c>
      <c r="O171" s="464">
        <f t="shared" si="133"/>
        <v>206.6044004477657</v>
      </c>
      <c r="P171" s="465">
        <f t="shared" si="134"/>
        <v>4533.4650864848854</v>
      </c>
      <c r="Q171" s="465">
        <f t="shared" si="135"/>
        <v>14310.554908834232</v>
      </c>
      <c r="R171" s="467">
        <f t="shared" si="136"/>
        <v>846.71288433755626</v>
      </c>
      <c r="S171" s="464">
        <f t="shared" si="137"/>
        <v>206.6044004477657</v>
      </c>
      <c r="T171" s="465">
        <f t="shared" si="138"/>
        <v>4533.4650864848854</v>
      </c>
      <c r="U171" s="465">
        <f t="shared" si="139"/>
        <v>19897.337280104439</v>
      </c>
    </row>
    <row r="172" spans="1:21">
      <c r="A172">
        <f>'Input data'!A125</f>
        <v>2025</v>
      </c>
      <c r="C172" s="266">
        <f>'4A SWD Case 3'!BG95</f>
        <v>655.96359309139734</v>
      </c>
      <c r="D172" s="3">
        <f>'4B Biological treatment '!T225</f>
        <v>3.8802615068780764</v>
      </c>
      <c r="E172" s="152">
        <f>'4B Biological treatment '!U225</f>
        <v>19.401307534390384</v>
      </c>
      <c r="F172" s="152">
        <f>'4B Biological treatment '!W225</f>
        <v>1.1640784520634229</v>
      </c>
      <c r="G172" s="688">
        <f>'4C2 Open-burning '!R164</f>
        <v>20.41773198672583</v>
      </c>
      <c r="H172" s="688">
        <f>'4C2 Open-burning '!Z164</f>
        <v>6.8699417170611774</v>
      </c>
      <c r="I172" s="688">
        <f>'4C2 Open-burning '!AH164</f>
        <v>9.5641183873596242E-2</v>
      </c>
      <c r="J172" s="93">
        <f>'4D Wastewater treatment and dis'!AV201</f>
        <v>176.45239771300047</v>
      </c>
      <c r="K172" s="3">
        <f>'4D Wastewater treatment and dis'!AW201</f>
        <v>3.1096421476826621</v>
      </c>
      <c r="L172" s="465">
        <f t="shared" si="140"/>
        <v>13775.235454919344</v>
      </c>
      <c r="M172" s="688">
        <f t="shared" si="131"/>
        <v>81.485491644439605</v>
      </c>
      <c r="N172" s="465">
        <f t="shared" si="132"/>
        <v>768.29177836185909</v>
      </c>
      <c r="O172" s="464">
        <f t="shared" si="133"/>
        <v>194.3352750458254</v>
      </c>
      <c r="P172" s="465">
        <f t="shared" si="134"/>
        <v>4669.4894177546348</v>
      </c>
      <c r="Q172" s="465">
        <f t="shared" si="135"/>
        <v>13775.235454919344</v>
      </c>
      <c r="R172" s="467">
        <f t="shared" si="136"/>
        <v>849.77727000629875</v>
      </c>
      <c r="S172" s="464">
        <f t="shared" si="137"/>
        <v>194.3352750458254</v>
      </c>
      <c r="T172" s="465">
        <f t="shared" si="138"/>
        <v>4669.4894177546348</v>
      </c>
      <c r="U172" s="465">
        <f t="shared" si="139"/>
        <v>19488.837417726103</v>
      </c>
    </row>
    <row r="173" spans="1:21">
      <c r="A173">
        <f>'Input data'!A126</f>
        <v>2026</v>
      </c>
      <c r="C173" s="266">
        <f>'4A SWD Case 3'!BG96</f>
        <v>631.44120075572459</v>
      </c>
      <c r="D173" s="3">
        <f>'4B Biological treatment '!T226</f>
        <v>3.8992953685709386</v>
      </c>
      <c r="E173" s="152">
        <f>'4B Biological treatment '!U226</f>
        <v>19.49647684285469</v>
      </c>
      <c r="F173" s="152">
        <f>'4B Biological treatment '!W226</f>
        <v>1.1697886105712814</v>
      </c>
      <c r="G173" s="688">
        <f>'4C2 Open-burning '!R165</f>
        <v>19.108058714912133</v>
      </c>
      <c r="H173" s="688">
        <f>'4C2 Open-burning '!Z165</f>
        <v>6.4292767572310439</v>
      </c>
      <c r="I173" s="688">
        <f>'4C2 Open-burning '!AH165</f>
        <v>8.9506383873023093E-2</v>
      </c>
      <c r="J173" s="93">
        <f>'4D Wastewater treatment and dis'!AV202</f>
        <v>182.47083360566128</v>
      </c>
      <c r="K173" s="3">
        <f>'4D Wastewater treatment and dis'!AW202</f>
        <v>3.1415063451655998</v>
      </c>
      <c r="L173" s="465">
        <f t="shared" si="140"/>
        <v>13260.265215870217</v>
      </c>
      <c r="M173" s="688">
        <f t="shared" si="131"/>
        <v>81.885202739989708</v>
      </c>
      <c r="N173" s="465">
        <f t="shared" si="132"/>
        <v>772.06048297704569</v>
      </c>
      <c r="O173" s="464">
        <f t="shared" si="133"/>
        <v>181.8698496174012</v>
      </c>
      <c r="P173" s="465">
        <f t="shared" si="134"/>
        <v>4805.754472720223</v>
      </c>
      <c r="Q173" s="465">
        <f t="shared" si="135"/>
        <v>13260.265215870217</v>
      </c>
      <c r="R173" s="467">
        <f t="shared" si="136"/>
        <v>853.94568571703542</v>
      </c>
      <c r="S173" s="464">
        <f t="shared" si="137"/>
        <v>181.8698496174012</v>
      </c>
      <c r="T173" s="465">
        <f t="shared" si="138"/>
        <v>4805.754472720223</v>
      </c>
      <c r="U173" s="465">
        <f t="shared" si="139"/>
        <v>19101.835223924878</v>
      </c>
    </row>
    <row r="174" spans="1:21">
      <c r="A174">
        <f>'Input data'!A127</f>
        <v>2027</v>
      </c>
      <c r="C174" s="266">
        <f>'4A SWD Case 3'!BG97</f>
        <v>607.81269578901231</v>
      </c>
      <c r="D174" s="3">
        <f>'4B Biological treatment '!T227</f>
        <v>3.9211412660589371</v>
      </c>
      <c r="E174" s="152">
        <f>'4B Biological treatment '!U227</f>
        <v>19.605706330294684</v>
      </c>
      <c r="F174" s="152">
        <f>'4B Biological treatment '!W227</f>
        <v>1.1763423798176809</v>
      </c>
      <c r="G174" s="688">
        <f>'4C2 Open-burning '!R166</f>
        <v>17.775860229255446</v>
      </c>
      <c r="H174" s="688">
        <f>'4C2 Open-burning '!Z166</f>
        <v>5.9810327525605631</v>
      </c>
      <c r="I174" s="688">
        <f>'4C2 Open-burning '!AH166</f>
        <v>8.3266070776267159E-2</v>
      </c>
      <c r="J174" s="93">
        <f>'4D Wastewater treatment and dis'!AV203</f>
        <v>188.52050518475687</v>
      </c>
      <c r="K174" s="3">
        <f>'4D Wastewater treatment and dis'!AW203</f>
        <v>3.172458873590327</v>
      </c>
      <c r="L174" s="465">
        <f t="shared" si="140"/>
        <v>12764.066611569258</v>
      </c>
      <c r="M174" s="688">
        <f t="shared" si="131"/>
        <v>82.343966587237674</v>
      </c>
      <c r="N174" s="465">
        <f t="shared" si="132"/>
        <v>776.38597067966941</v>
      </c>
      <c r="O174" s="464">
        <f t="shared" si="133"/>
        <v>169.19002997367008</v>
      </c>
      <c r="P174" s="465">
        <f t="shared" si="134"/>
        <v>4942.3928596928954</v>
      </c>
      <c r="Q174" s="465">
        <f t="shared" si="135"/>
        <v>12764.066611569258</v>
      </c>
      <c r="R174" s="467">
        <f t="shared" si="136"/>
        <v>858.72993726690709</v>
      </c>
      <c r="S174" s="464">
        <f t="shared" si="137"/>
        <v>169.19002997367008</v>
      </c>
      <c r="T174" s="465">
        <f t="shared" si="138"/>
        <v>4942.3928596928954</v>
      </c>
      <c r="U174" s="465">
        <f t="shared" si="139"/>
        <v>18734.379438502732</v>
      </c>
    </row>
    <row r="175" spans="1:21">
      <c r="A175">
        <f>'Input data'!A128</f>
        <v>2028</v>
      </c>
      <c r="C175" s="266">
        <f>'4A SWD Case 3'!BG98</f>
        <v>585.00638119102643</v>
      </c>
      <c r="D175" s="3">
        <f>'4B Biological treatment '!T228</f>
        <v>3.9454921139451593</v>
      </c>
      <c r="E175" s="152">
        <f>'4B Biological treatment '!U228</f>
        <v>19.727460569725796</v>
      </c>
      <c r="F175" s="152">
        <f>'4B Biological treatment '!W228</f>
        <v>1.1836476341835476</v>
      </c>
      <c r="G175" s="688">
        <f>'4C2 Open-burning '!R167</f>
        <v>16.419598189169875</v>
      </c>
      <c r="H175" s="688">
        <f>'4C2 Open-burning '!Z167</f>
        <v>5.524692098539445</v>
      </c>
      <c r="I175" s="688">
        <f>'4C2 Open-burning '!AH167</f>
        <v>7.6913038654926047E-2</v>
      </c>
      <c r="J175" s="93">
        <f>'4D Wastewater treatment and dis'!AV204</f>
        <v>194.59710350519663</v>
      </c>
      <c r="K175" s="3">
        <f>'4D Wastewater treatment and dis'!AW204</f>
        <v>3.2024891444660395</v>
      </c>
      <c r="L175" s="465">
        <f t="shared" si="140"/>
        <v>12285.134005011556</v>
      </c>
      <c r="M175" s="688">
        <f t="shared" si="131"/>
        <v>82.855334392848349</v>
      </c>
      <c r="N175" s="465">
        <f t="shared" si="132"/>
        <v>781.20743856114143</v>
      </c>
      <c r="O175" s="464">
        <f t="shared" si="133"/>
        <v>156.28117424152529</v>
      </c>
      <c r="P175" s="465">
        <f t="shared" si="134"/>
        <v>5079.3108083936013</v>
      </c>
      <c r="Q175" s="465">
        <f t="shared" si="135"/>
        <v>12285.134005011556</v>
      </c>
      <c r="R175" s="467">
        <f t="shared" si="136"/>
        <v>864.06277295398979</v>
      </c>
      <c r="S175" s="464">
        <f t="shared" si="137"/>
        <v>156.28117424152529</v>
      </c>
      <c r="T175" s="465">
        <f t="shared" si="138"/>
        <v>5079.3108083936013</v>
      </c>
      <c r="U175" s="465">
        <f t="shared" si="139"/>
        <v>18384.788760600673</v>
      </c>
    </row>
    <row r="176" spans="1:21">
      <c r="A176">
        <f>'Input data'!A129</f>
        <v>2029</v>
      </c>
      <c r="C176" s="266">
        <f>'4A SWD Case 3'!BG99</f>
        <v>562.95368031834835</v>
      </c>
      <c r="D176" s="3">
        <f>'4B Biological treatment '!T229</f>
        <v>3.9753590353945656</v>
      </c>
      <c r="E176" s="152">
        <f>'4B Biological treatment '!U229</f>
        <v>19.876795176972827</v>
      </c>
      <c r="F176" s="152">
        <f>'4B Biological treatment '!W229</f>
        <v>1.1926077106183695</v>
      </c>
      <c r="G176" s="688">
        <f>'4C2 Open-burning '!R168</f>
        <v>15.037506855484105</v>
      </c>
      <c r="H176" s="688">
        <f>'4C2 Open-burning '!Z168</f>
        <v>5.0596606779953079</v>
      </c>
      <c r="I176" s="688">
        <f>'4C2 Open-burning '!AH168</f>
        <v>7.043901639520192E-2</v>
      </c>
      <c r="J176" s="93">
        <f>'4D Wastewater treatment and dis'!AV205</f>
        <v>200.70297970633757</v>
      </c>
      <c r="K176" s="3">
        <f>'4D Wastewater treatment and dis'!AW205</f>
        <v>3.2316947231722866</v>
      </c>
      <c r="L176" s="465">
        <f t="shared" si="140"/>
        <v>11822.027286685316</v>
      </c>
      <c r="M176" s="688">
        <f t="shared" si="131"/>
        <v>83.482539743285884</v>
      </c>
      <c r="N176" s="465">
        <f t="shared" si="132"/>
        <v>787.12108900812382</v>
      </c>
      <c r="O176" s="464">
        <f t="shared" si="133"/>
        <v>143.12647617589818</v>
      </c>
      <c r="P176" s="465">
        <f t="shared" si="134"/>
        <v>5216.5879380164979</v>
      </c>
      <c r="Q176" s="465">
        <f t="shared" si="135"/>
        <v>11822.027286685316</v>
      </c>
      <c r="R176" s="467">
        <f t="shared" si="136"/>
        <v>870.6036287514097</v>
      </c>
      <c r="S176" s="464">
        <f t="shared" si="137"/>
        <v>143.12647617589818</v>
      </c>
      <c r="T176" s="465">
        <f t="shared" si="138"/>
        <v>5216.5879380164979</v>
      </c>
      <c r="U176" s="465">
        <f t="shared" si="139"/>
        <v>18052.345329629119</v>
      </c>
    </row>
    <row r="177" spans="1:21">
      <c r="A177">
        <f>'Input data'!A130</f>
        <v>2030</v>
      </c>
      <c r="C177" s="266">
        <f>'4A SWD Case 3'!BG100</f>
        <v>541.58903946384032</v>
      </c>
      <c r="D177" s="3">
        <f>'4B Biological treatment '!T230</f>
        <v>4.0111753921283544</v>
      </c>
      <c r="E177" s="152">
        <f>'4B Biological treatment '!U230</f>
        <v>20.055876960641772</v>
      </c>
      <c r="F177" s="152">
        <f>'4B Biological treatment '!W230</f>
        <v>1.2033526176385063</v>
      </c>
      <c r="G177" s="688">
        <f>'4C2 Open-burning '!R169</f>
        <v>13.62778779270508</v>
      </c>
      <c r="H177" s="688">
        <f>'4C2 Open-burning '!Z169</f>
        <v>4.5853333724445093</v>
      </c>
      <c r="I177" s="688">
        <f>'4C2 Open-burning '!AH169</f>
        <v>6.3835579726476049E-2</v>
      </c>
      <c r="J177" s="93">
        <f>'4D Wastewater treatment and dis'!AV206</f>
        <v>206.84336561231103</v>
      </c>
      <c r="K177" s="3">
        <f>'4D Wastewater treatment and dis'!AW206</f>
        <v>3.2602103356491998</v>
      </c>
      <c r="L177" s="465">
        <f t="shared" si="140"/>
        <v>11373.369828740646</v>
      </c>
      <c r="M177" s="688">
        <f t="shared" si="131"/>
        <v>84.234683234695439</v>
      </c>
      <c r="N177" s="465">
        <f t="shared" si="132"/>
        <v>794.21272764141418</v>
      </c>
      <c r="O177" s="464">
        <f t="shared" si="133"/>
        <v>129.70881832924735</v>
      </c>
      <c r="P177" s="465">
        <f t="shared" si="134"/>
        <v>5354.3758819097839</v>
      </c>
      <c r="Q177" s="465">
        <f t="shared" si="135"/>
        <v>11373.369828740646</v>
      </c>
      <c r="R177" s="467">
        <f t="shared" si="136"/>
        <v>878.44741087610964</v>
      </c>
      <c r="S177" s="464">
        <f t="shared" si="137"/>
        <v>129.70881832924735</v>
      </c>
      <c r="T177" s="465">
        <f t="shared" si="138"/>
        <v>5354.3758819097839</v>
      </c>
      <c r="U177" s="465">
        <f t="shared" si="139"/>
        <v>17735.901939855787</v>
      </c>
    </row>
    <row r="178" spans="1:21">
      <c r="A178">
        <f>'Input data'!A131</f>
        <v>2031</v>
      </c>
      <c r="C178" s="266">
        <f>'4A SWD Case 3'!BG101</f>
        <v>520.84977099142407</v>
      </c>
      <c r="D178" s="3">
        <f>'4B Biological treatment '!T231</f>
        <v>4.0493987541849163</v>
      </c>
      <c r="E178" s="152">
        <f>'4B Biological treatment '!U231</f>
        <v>20.246993770924579</v>
      </c>
      <c r="F178" s="152">
        <f>'4B Biological treatment '!W231</f>
        <v>1.2148196262554747</v>
      </c>
      <c r="G178" s="688">
        <f>'4C2 Open-burning '!R170</f>
        <v>12.017755170950901</v>
      </c>
      <c r="H178" s="688">
        <f>'4C2 Open-burning '!Z170</f>
        <v>4.0436066869728133</v>
      </c>
      <c r="I178" s="688">
        <f>'4C2 Open-burning '!AH170</f>
        <v>5.6293829931749084E-2</v>
      </c>
      <c r="J178" s="93">
        <f>'4D Wastewater treatment and dis'!AV207</f>
        <v>208.60999274620306</v>
      </c>
      <c r="K178" s="3">
        <f>'4D Wastewater treatment and dis'!AW207</f>
        <v>3.2880554445513064</v>
      </c>
      <c r="L178" s="465">
        <f t="shared" si="140"/>
        <v>10937.845190819906</v>
      </c>
      <c r="M178" s="688">
        <f t="shared" si="131"/>
        <v>85.037373837883237</v>
      </c>
      <c r="N178" s="465">
        <f t="shared" si="132"/>
        <v>801.78095332861335</v>
      </c>
      <c r="O178" s="464">
        <f t="shared" si="133"/>
        <v>114.3845828762222</v>
      </c>
      <c r="P178" s="465">
        <f t="shared" si="134"/>
        <v>5400.1070354811691</v>
      </c>
      <c r="Q178" s="465">
        <f t="shared" si="135"/>
        <v>10937.845190819906</v>
      </c>
      <c r="R178" s="467">
        <f t="shared" si="136"/>
        <v>886.8183271664966</v>
      </c>
      <c r="S178" s="464">
        <f t="shared" si="137"/>
        <v>114.3845828762222</v>
      </c>
      <c r="T178" s="465">
        <f t="shared" si="138"/>
        <v>5400.1070354811691</v>
      </c>
      <c r="U178" s="465">
        <f t="shared" si="139"/>
        <v>17339.155136343794</v>
      </c>
    </row>
    <row r="179" spans="1:21">
      <c r="A179">
        <f>'Input data'!A132</f>
        <v>2032</v>
      </c>
      <c r="C179" s="266">
        <f>'4A SWD Case 3'!BG102</f>
        <v>500.55345001010829</v>
      </c>
      <c r="D179" s="3">
        <f>'4B Biological treatment '!T232</f>
        <v>4.0903579175678777</v>
      </c>
      <c r="E179" s="152">
        <f>'4B Biological treatment '!U232</f>
        <v>20.451789587839389</v>
      </c>
      <c r="F179" s="152">
        <f>'4B Biological treatment '!W232</f>
        <v>1.2271073752703632</v>
      </c>
      <c r="G179" s="688">
        <f>'4C2 Open-burning '!R171</f>
        <v>10.418897912871</v>
      </c>
      <c r="H179" s="688">
        <f>'4C2 Open-burning '!Z171</f>
        <v>3.5056401692395878</v>
      </c>
      <c r="I179" s="688">
        <f>'4C2 Open-burning '!AH171</f>
        <v>4.8804428018398988E-2</v>
      </c>
      <c r="J179" s="93">
        <f>'4D Wastewater treatment and dis'!AV208</f>
        <v>210.34191100943787</v>
      </c>
      <c r="K179" s="3">
        <f>'4D Wastewater treatment and dis'!AW208</f>
        <v>3.3153534814285477</v>
      </c>
      <c r="L179" s="465">
        <f t="shared" si="140"/>
        <v>10511.622450212275</v>
      </c>
      <c r="M179" s="688">
        <f t="shared" si="131"/>
        <v>85.897516268925429</v>
      </c>
      <c r="N179" s="465">
        <f t="shared" si="132"/>
        <v>809.89086767843969</v>
      </c>
      <c r="O179" s="464">
        <f t="shared" si="133"/>
        <v>99.166714152606033</v>
      </c>
      <c r="P179" s="465">
        <f t="shared" si="134"/>
        <v>5444.9397104410455</v>
      </c>
      <c r="Q179" s="465">
        <f t="shared" si="135"/>
        <v>10511.622450212275</v>
      </c>
      <c r="R179" s="467">
        <f t="shared" si="136"/>
        <v>895.78838394736511</v>
      </c>
      <c r="S179" s="464">
        <f t="shared" si="137"/>
        <v>99.166714152606033</v>
      </c>
      <c r="T179" s="465">
        <f t="shared" si="138"/>
        <v>5444.9397104410455</v>
      </c>
      <c r="U179" s="465">
        <f t="shared" si="139"/>
        <v>16951.517258753294</v>
      </c>
    </row>
    <row r="180" spans="1:21">
      <c r="A180">
        <f>'Input data'!A133</f>
        <v>2033</v>
      </c>
      <c r="C180" s="266">
        <f>'4A SWD Case 3'!BG103</f>
        <v>480.67568923612998</v>
      </c>
      <c r="D180" s="3">
        <f>'4B Biological treatment '!T233</f>
        <v>4.1332970091233703</v>
      </c>
      <c r="E180" s="152">
        <f>'4B Biological treatment '!U233</f>
        <v>20.666485045616852</v>
      </c>
      <c r="F180" s="152">
        <f>'4B Biological treatment '!W233</f>
        <v>1.2399891027370109</v>
      </c>
      <c r="G180" s="688">
        <f>'4C2 Open-burning '!R172</f>
        <v>10.388835267770672</v>
      </c>
      <c r="H180" s="688">
        <f>'4C2 Open-burning '!Z172</f>
        <v>3.4955250095424093</v>
      </c>
      <c r="I180" s="688">
        <f>'4C2 Open-burning '!AH172</f>
        <v>4.8663607922923346E-2</v>
      </c>
      <c r="J180" s="93">
        <f>'4D Wastewater treatment and dis'!AV209</f>
        <v>212.04141406655555</v>
      </c>
      <c r="K180" s="3">
        <f>'4D Wastewater treatment and dis'!AW209</f>
        <v>3.3421405984138115</v>
      </c>
      <c r="L180" s="465">
        <f t="shared" si="140"/>
        <v>10094.18947395873</v>
      </c>
      <c r="M180" s="688">
        <f t="shared" si="131"/>
        <v>86.799237191590777</v>
      </c>
      <c r="N180" s="465">
        <f t="shared" si="132"/>
        <v>818.3928078064273</v>
      </c>
      <c r="O180" s="464">
        <f t="shared" si="133"/>
        <v>98.88057892426751</v>
      </c>
      <c r="P180" s="465">
        <f t="shared" si="134"/>
        <v>5488.9332809059488</v>
      </c>
      <c r="Q180" s="465">
        <f t="shared" si="135"/>
        <v>10094.18947395873</v>
      </c>
      <c r="R180" s="467">
        <f t="shared" si="136"/>
        <v>905.1920449980181</v>
      </c>
      <c r="S180" s="464">
        <f t="shared" si="137"/>
        <v>98.88057892426751</v>
      </c>
      <c r="T180" s="465">
        <f t="shared" si="138"/>
        <v>5488.9332809059488</v>
      </c>
      <c r="U180" s="465">
        <f t="shared" si="139"/>
        <v>16587.195378786964</v>
      </c>
    </row>
    <row r="181" spans="1:21">
      <c r="A181">
        <f>'Input data'!A134</f>
        <v>2034</v>
      </c>
      <c r="C181" s="266">
        <f>'4A SWD Case 3'!BG104</f>
        <v>461.77845168404946</v>
      </c>
      <c r="D181" s="3">
        <f>'4B Biological treatment '!T234</f>
        <v>4.1784110088099586</v>
      </c>
      <c r="E181" s="152">
        <f>'4B Biological treatment '!U234</f>
        <v>20.892055044049791</v>
      </c>
      <c r="F181" s="152">
        <f>'4B Biological treatment '!W234</f>
        <v>1.2535233026429875</v>
      </c>
      <c r="G181" s="688">
        <f>'4C2 Open-burning '!R173</f>
        <v>10.360037950260082</v>
      </c>
      <c r="H181" s="688">
        <f>'4C2 Open-burning '!Z173</f>
        <v>3.4858355938407009</v>
      </c>
      <c r="I181" s="688">
        <f>'4C2 Open-burning '!AH173</f>
        <v>4.8528714902440595E-2</v>
      </c>
      <c r="J181" s="93">
        <f>'4D Wastewater treatment and dis'!AV210</f>
        <v>213.70481030126703</v>
      </c>
      <c r="K181" s="3">
        <f>'4D Wastewater treatment and dis'!AW210</f>
        <v>3.3683586092290607</v>
      </c>
      <c r="L181" s="465">
        <f t="shared" si="140"/>
        <v>9697.3474853650387</v>
      </c>
      <c r="M181" s="688">
        <f t="shared" si="131"/>
        <v>87.746631185009136</v>
      </c>
      <c r="N181" s="465">
        <f t="shared" si="132"/>
        <v>827.32537974437173</v>
      </c>
      <c r="O181" s="464">
        <f t="shared" si="133"/>
        <v>98.606487040671382</v>
      </c>
      <c r="P181" s="465">
        <f t="shared" si="134"/>
        <v>5531.992185187617</v>
      </c>
      <c r="Q181" s="465">
        <f t="shared" si="135"/>
        <v>9697.3474853650387</v>
      </c>
      <c r="R181" s="467">
        <f t="shared" si="136"/>
        <v>915.07201092938089</v>
      </c>
      <c r="S181" s="464">
        <f t="shared" si="137"/>
        <v>98.606487040671382</v>
      </c>
      <c r="T181" s="465">
        <f t="shared" si="138"/>
        <v>5531.992185187617</v>
      </c>
      <c r="U181" s="465">
        <f t="shared" si="139"/>
        <v>16243.018168522709</v>
      </c>
    </row>
    <row r="182" spans="1:21">
      <c r="A182">
        <f>'Input data'!A135</f>
        <v>2035</v>
      </c>
      <c r="C182" s="266">
        <f>'4A SWD Case 3'!BG105</f>
        <v>443.8135515901991</v>
      </c>
      <c r="D182" s="3">
        <f>'4B Biological treatment '!T235</f>
        <v>4.225441707371238</v>
      </c>
      <c r="E182" s="152">
        <f>'4B Biological treatment '!U235</f>
        <v>21.127208536856187</v>
      </c>
      <c r="F182" s="152">
        <f>'4B Biological treatment '!W235</f>
        <v>1.2676325122113714</v>
      </c>
      <c r="G182" s="688">
        <f>'4C2 Open-burning '!R174</f>
        <v>10.332378380504053</v>
      </c>
      <c r="H182" s="688">
        <f>'4C2 Open-burning '!Z174</f>
        <v>3.4765289954258303</v>
      </c>
      <c r="I182" s="688">
        <f>'4C2 Open-burning '!AH174</f>
        <v>4.8399151344714356E-2</v>
      </c>
      <c r="J182" s="93">
        <f>'4D Wastewater treatment and dis'!AV211</f>
        <v>215.33617840574607</v>
      </c>
      <c r="K182" s="3">
        <f>'4D Wastewater treatment and dis'!AW211</f>
        <v>3.3940718011398903</v>
      </c>
      <c r="L182" s="465">
        <f t="shared" si="140"/>
        <v>9320.0845833941803</v>
      </c>
      <c r="M182" s="688">
        <f t="shared" si="131"/>
        <v>88.734275854795996</v>
      </c>
      <c r="N182" s="465">
        <f t="shared" si="132"/>
        <v>836.63745805950509</v>
      </c>
      <c r="O182" s="464">
        <f t="shared" si="133"/>
        <v>98.343224201307947</v>
      </c>
      <c r="P182" s="465">
        <f t="shared" si="134"/>
        <v>5574.2220048740337</v>
      </c>
      <c r="Q182" s="465">
        <f t="shared" si="135"/>
        <v>9320.0845833941803</v>
      </c>
      <c r="R182" s="467">
        <f t="shared" si="136"/>
        <v>925.3717339143011</v>
      </c>
      <c r="S182" s="464">
        <f t="shared" si="137"/>
        <v>98.343224201307947</v>
      </c>
      <c r="T182" s="465">
        <f t="shared" si="138"/>
        <v>5574.2220048740337</v>
      </c>
      <c r="U182" s="465">
        <f t="shared" si="139"/>
        <v>15918.021546383821</v>
      </c>
    </row>
    <row r="183" spans="1:21">
      <c r="A183">
        <f>'Input data'!A136</f>
        <v>2036</v>
      </c>
      <c r="C183" s="266">
        <f>'4A SWD Case 3'!BG106</f>
        <v>426.73519568114972</v>
      </c>
      <c r="D183" s="3">
        <f>'4B Biological treatment '!T236</f>
        <v>4.273034787612084</v>
      </c>
      <c r="E183" s="152">
        <f>'4B Biological treatment '!U236</f>
        <v>21.365173938060419</v>
      </c>
      <c r="F183" s="152">
        <f>'4B Biological treatment '!W236</f>
        <v>1.2819104362836251</v>
      </c>
      <c r="G183" s="688">
        <f>'4C2 Open-burning '!R175</f>
        <v>10.305708371054591</v>
      </c>
      <c r="H183" s="688">
        <f>'4C2 Open-burning '!Z175</f>
        <v>3.4675553537583621</v>
      </c>
      <c r="I183" s="688">
        <f>'4C2 Open-burning '!AH175</f>
        <v>4.8274223106880454E-2</v>
      </c>
      <c r="J183" s="93">
        <f>'4D Wastewater treatment and dis'!AV212</f>
        <v>216.94142368646598</v>
      </c>
      <c r="K183" s="3">
        <f>'4D Wastewater treatment and dis'!AW212</f>
        <v>3.4193732520226052</v>
      </c>
      <c r="L183" s="465">
        <f t="shared" si="140"/>
        <v>8961.4391093041449</v>
      </c>
      <c r="M183" s="688">
        <f t="shared" si="131"/>
        <v>89.733730539853767</v>
      </c>
      <c r="N183" s="465">
        <f t="shared" si="132"/>
        <v>846.06088794719267</v>
      </c>
      <c r="O183" s="464">
        <f t="shared" si="133"/>
        <v>98.089379963113146</v>
      </c>
      <c r="P183" s="465">
        <f t="shared" si="134"/>
        <v>5615.7756055427935</v>
      </c>
      <c r="Q183" s="465">
        <f t="shared" si="135"/>
        <v>8961.4391093041449</v>
      </c>
      <c r="R183" s="467">
        <f t="shared" si="136"/>
        <v>935.79461848704648</v>
      </c>
      <c r="S183" s="464">
        <f t="shared" si="137"/>
        <v>98.089379963113146</v>
      </c>
      <c r="T183" s="465">
        <f t="shared" si="138"/>
        <v>5615.7756055427935</v>
      </c>
      <c r="U183" s="465">
        <f t="shared" si="139"/>
        <v>15611.098713297099</v>
      </c>
    </row>
    <row r="184" spans="1:21">
      <c r="A184">
        <f>'Input data'!A137</f>
        <v>2037</v>
      </c>
      <c r="C184" s="266">
        <f>'4A SWD Case 3'!BG107</f>
        <v>410.49987785534103</v>
      </c>
      <c r="D184" s="3">
        <f>'4B Biological treatment '!T237</f>
        <v>4.3231060187811003</v>
      </c>
      <c r="E184" s="152">
        <f>'4B Biological treatment '!U237</f>
        <v>21.615530093905502</v>
      </c>
      <c r="F184" s="152">
        <f>'4B Biological treatment '!W237</f>
        <v>1.29693180563433</v>
      </c>
      <c r="G184" s="688">
        <f>'4C2 Open-burning '!R176</f>
        <v>10.280053961038625</v>
      </c>
      <c r="H184" s="688">
        <f>'4C2 Open-burning '!Z176</f>
        <v>3.4589234302073111</v>
      </c>
      <c r="I184" s="688">
        <f>'4C2 Open-burning '!AH176</f>
        <v>4.815405216198311E-2</v>
      </c>
      <c r="J184" s="93">
        <f>'4D Wastewater treatment and dis'!AV213</f>
        <v>218.51632029843705</v>
      </c>
      <c r="K184" s="3">
        <f>'4D Wastewater treatment and dis'!AW213</f>
        <v>3.4441963552279091</v>
      </c>
      <c r="L184" s="465">
        <f t="shared" si="140"/>
        <v>8620.4974349621607</v>
      </c>
      <c r="M184" s="688">
        <f t="shared" si="131"/>
        <v>90.785226394403111</v>
      </c>
      <c r="N184" s="465">
        <f t="shared" si="132"/>
        <v>855.97499171865775</v>
      </c>
      <c r="O184" s="464">
        <f t="shared" si="133"/>
        <v>97.845202165606935</v>
      </c>
      <c r="P184" s="465">
        <f t="shared" si="134"/>
        <v>5656.5435963878299</v>
      </c>
      <c r="Q184" s="465">
        <f t="shared" si="135"/>
        <v>8620.4974349621607</v>
      </c>
      <c r="R184" s="467">
        <f t="shared" si="136"/>
        <v>946.76021811306089</v>
      </c>
      <c r="S184" s="464">
        <f t="shared" si="137"/>
        <v>97.845202165606935</v>
      </c>
      <c r="T184" s="465">
        <f t="shared" si="138"/>
        <v>5656.5435963878299</v>
      </c>
      <c r="U184" s="465">
        <f t="shared" si="139"/>
        <v>15321.646451628658</v>
      </c>
    </row>
    <row r="185" spans="1:21">
      <c r="A185">
        <f>'Input data'!A138</f>
        <v>2038</v>
      </c>
      <c r="C185" s="266">
        <f>'4A SWD Case 3'!BG108</f>
        <v>395.06619006588795</v>
      </c>
      <c r="D185" s="3">
        <f>'4B Biological treatment '!T238</f>
        <v>4.3755681773467163</v>
      </c>
      <c r="E185" s="152">
        <f>'4B Biological treatment '!U238</f>
        <v>21.87784088673358</v>
      </c>
      <c r="F185" s="152">
        <f>'4B Biological treatment '!W238</f>
        <v>1.312670453204015</v>
      </c>
      <c r="G185" s="688">
        <f>'4C2 Open-burning '!R177</f>
        <v>10.255502224530307</v>
      </c>
      <c r="H185" s="688">
        <f>'4C2 Open-burning '!Z177</f>
        <v>3.4506625225328218</v>
      </c>
      <c r="I185" s="688">
        <f>'4C2 Open-burning '!AH177</f>
        <v>4.8039046384292676E-2</v>
      </c>
      <c r="J185" s="93">
        <f>'4D Wastewater treatment and dis'!AV214</f>
        <v>220.05262448500631</v>
      </c>
      <c r="K185" s="3">
        <f>'4D Wastewater treatment and dis'!AW214</f>
        <v>3.4684111748472248</v>
      </c>
      <c r="L185" s="465">
        <f t="shared" si="140"/>
        <v>8296.3899913836467</v>
      </c>
      <c r="M185" s="688">
        <f t="shared" si="131"/>
        <v>91.886931724281041</v>
      </c>
      <c r="N185" s="465">
        <f t="shared" si="132"/>
        <v>866.36249911464984</v>
      </c>
      <c r="O185" s="464">
        <f t="shared" si="133"/>
        <v>97.611519576850284</v>
      </c>
      <c r="P185" s="465">
        <f t="shared" si="134"/>
        <v>5696.3125783877713</v>
      </c>
      <c r="Q185" s="465">
        <f t="shared" si="135"/>
        <v>8296.3899913836467</v>
      </c>
      <c r="R185" s="467">
        <f t="shared" si="136"/>
        <v>958.24943083893083</v>
      </c>
      <c r="S185" s="464">
        <f t="shared" si="137"/>
        <v>97.611519576850284</v>
      </c>
      <c r="T185" s="465">
        <f t="shared" si="138"/>
        <v>5696.3125783877713</v>
      </c>
      <c r="U185" s="465">
        <f t="shared" si="139"/>
        <v>15048.563520187199</v>
      </c>
    </row>
    <row r="186" spans="1:21">
      <c r="A186">
        <f>'Input data'!A139</f>
        <v>2039</v>
      </c>
      <c r="C186" s="266">
        <f>'4A SWD Case 3'!BG109</f>
        <v>380.39469152543944</v>
      </c>
      <c r="D186" s="3">
        <f>'4B Biological treatment '!T239</f>
        <v>4.4288650918723915</v>
      </c>
      <c r="E186" s="152">
        <f>'4B Biological treatment '!U239</f>
        <v>22.144325459361955</v>
      </c>
      <c r="F186" s="152">
        <f>'4B Biological treatment '!W239</f>
        <v>1.3286595275617172</v>
      </c>
      <c r="G186" s="688">
        <f>'4C2 Open-burning '!R178</f>
        <v>10.231998239602671</v>
      </c>
      <c r="H186" s="688">
        <f>'4C2 Open-burning '!Z178</f>
        <v>3.4427541511879278</v>
      </c>
      <c r="I186" s="688">
        <f>'4C2 Open-burning '!AH178</f>
        <v>4.7928948507325347E-2</v>
      </c>
      <c r="J186" s="93">
        <f>'4D Wastewater treatment and dis'!AV215</f>
        <v>221.55079369949215</v>
      </c>
      <c r="K186" s="3">
        <f>'4D Wastewater treatment and dis'!AW215</f>
        <v>3.492024921138575</v>
      </c>
      <c r="L186" s="465">
        <f t="shared" si="140"/>
        <v>7988.2885220342287</v>
      </c>
      <c r="M186" s="688">
        <f t="shared" si="131"/>
        <v>93.006166929320216</v>
      </c>
      <c r="N186" s="465">
        <f t="shared" si="132"/>
        <v>876.91528819073346</v>
      </c>
      <c r="O186" s="464">
        <f t="shared" si="133"/>
        <v>97.387809451820004</v>
      </c>
      <c r="P186" s="465">
        <f t="shared" si="134"/>
        <v>5735.0943932422933</v>
      </c>
      <c r="Q186" s="465">
        <f t="shared" si="135"/>
        <v>7988.2885220342287</v>
      </c>
      <c r="R186" s="467">
        <f t="shared" si="136"/>
        <v>969.92145512005368</v>
      </c>
      <c r="S186" s="464">
        <f t="shared" si="137"/>
        <v>97.387809451820004</v>
      </c>
      <c r="T186" s="465">
        <f t="shared" si="138"/>
        <v>5735.0943932422933</v>
      </c>
      <c r="U186" s="465">
        <f t="shared" si="139"/>
        <v>14790.692179848396</v>
      </c>
    </row>
    <row r="187" spans="1:21">
      <c r="A187">
        <f>'Input data'!A140</f>
        <v>2040</v>
      </c>
      <c r="C187" s="266">
        <f>'4A SWD Case 3'!BG110</f>
        <v>366.44787790327024</v>
      </c>
      <c r="D187" s="3">
        <f>'4B Biological treatment '!T240</f>
        <v>4.4824166771091472</v>
      </c>
      <c r="E187" s="152">
        <f>'4B Biological treatment '!U240</f>
        <v>22.412083385545735</v>
      </c>
      <c r="F187" s="152">
        <f>'4B Biological treatment '!W240</f>
        <v>1.344725003132744</v>
      </c>
      <c r="G187" s="688">
        <f>'4C2 Open-burning '!R179</f>
        <v>10.209463213141309</v>
      </c>
      <c r="H187" s="688">
        <f>'4C2 Open-burning '!Z179</f>
        <v>3.4351718047019117</v>
      </c>
      <c r="I187" s="688">
        <f>'4C2 Open-burning '!AH179</f>
        <v>4.7823389446662368E-2</v>
      </c>
      <c r="J187" s="93">
        <f>'4D Wastewater treatment and dis'!AV216</f>
        <v>223.01308961669224</v>
      </c>
      <c r="K187" s="3">
        <f>'4D Wastewater treatment and dis'!AW216</f>
        <v>3.5150732420210016</v>
      </c>
      <c r="L187" s="465">
        <f t="shared" si="140"/>
        <v>7695.4054359686752</v>
      </c>
      <c r="M187" s="688">
        <f t="shared" si="131"/>
        <v>94.130750219292096</v>
      </c>
      <c r="N187" s="465">
        <f t="shared" si="132"/>
        <v>887.51850206761105</v>
      </c>
      <c r="O187" s="464">
        <f t="shared" si="133"/>
        <v>97.173321840346787</v>
      </c>
      <c r="P187" s="465">
        <f t="shared" si="134"/>
        <v>5772.9475869770476</v>
      </c>
      <c r="Q187" s="465">
        <f t="shared" si="135"/>
        <v>7695.4054359686752</v>
      </c>
      <c r="R187" s="467">
        <f t="shared" si="136"/>
        <v>981.64925228690311</v>
      </c>
      <c r="S187" s="464">
        <f t="shared" si="137"/>
        <v>97.173321840346787</v>
      </c>
      <c r="T187" s="465">
        <f t="shared" si="138"/>
        <v>5772.9475869770476</v>
      </c>
      <c r="U187" s="465">
        <f t="shared" si="139"/>
        <v>14547.175597072972</v>
      </c>
    </row>
    <row r="188" spans="1:21">
      <c r="A188">
        <f>'Input data'!A141</f>
        <v>2041</v>
      </c>
      <c r="C188" s="266">
        <f>'4A SWD Case 3'!BG111</f>
        <v>353.19009904686482</v>
      </c>
      <c r="D188" s="3">
        <f>'4B Biological treatment '!T241</f>
        <v>4.5360371990441664</v>
      </c>
      <c r="E188" s="152">
        <f>'4B Biological treatment '!U241</f>
        <v>22.680185995220828</v>
      </c>
      <c r="F188" s="152">
        <f>'4B Biological treatment '!W241</f>
        <v>1.3608111597132497</v>
      </c>
      <c r="G188" s="688">
        <f>'4C2 Open-burning '!R180</f>
        <v>10.187818403388871</v>
      </c>
      <c r="H188" s="688">
        <f>'4C2 Open-burning '!Z180</f>
        <v>3.4278889888841313</v>
      </c>
      <c r="I188" s="688">
        <f>'4C2 Open-burning '!AH180</f>
        <v>4.7722000358452768E-2</v>
      </c>
      <c r="J188" s="93">
        <f>'4D Wastewater treatment and dis'!AV217</f>
        <v>224.44211940062368</v>
      </c>
      <c r="K188" s="3">
        <f>'4D Wastewater treatment and dis'!AW217</f>
        <v>3.5375972309230974</v>
      </c>
      <c r="L188" s="465">
        <f t="shared" si="140"/>
        <v>7416.9920799841611</v>
      </c>
      <c r="M188" s="688">
        <f t="shared" si="131"/>
        <v>95.256781179927486</v>
      </c>
      <c r="N188" s="465">
        <f t="shared" si="132"/>
        <v>898.13536541074473</v>
      </c>
      <c r="O188" s="464">
        <f t="shared" si="133"/>
        <v>96.967307281075989</v>
      </c>
      <c r="P188" s="465">
        <f t="shared" si="134"/>
        <v>5809.9396489992578</v>
      </c>
      <c r="Q188" s="465">
        <f t="shared" si="135"/>
        <v>7416.9920799841611</v>
      </c>
      <c r="R188" s="467">
        <f t="shared" si="136"/>
        <v>993.39214659067216</v>
      </c>
      <c r="S188" s="464">
        <f t="shared" si="137"/>
        <v>96.967307281075989</v>
      </c>
      <c r="T188" s="465">
        <f t="shared" si="138"/>
        <v>5809.9396489992578</v>
      </c>
      <c r="U188" s="465">
        <f t="shared" si="139"/>
        <v>14317.291182855168</v>
      </c>
    </row>
    <row r="189" spans="1:21">
      <c r="A189">
        <f>'Input data'!A142</f>
        <v>2042</v>
      </c>
      <c r="C189" s="266">
        <f>'4A SWD Case 3'!BG112</f>
        <v>340.58746977152788</v>
      </c>
      <c r="D189" s="3">
        <f>'4B Biological treatment '!T242</f>
        <v>4.5902379385138374</v>
      </c>
      <c r="E189" s="152">
        <f>'4B Biological treatment '!U242</f>
        <v>22.951189692569187</v>
      </c>
      <c r="F189" s="152">
        <f>'4B Biological treatment '!W242</f>
        <v>1.3770713815541509</v>
      </c>
      <c r="G189" s="688">
        <f>'4C2 Open-burning '!R181</f>
        <v>10.167115429819541</v>
      </c>
      <c r="H189" s="688">
        <f>'4C2 Open-burning '!Z181</f>
        <v>3.4209230721073012</v>
      </c>
      <c r="I189" s="688">
        <f>'4C2 Open-burning '!AH181</f>
        <v>4.7625023039759309E-2</v>
      </c>
      <c r="J189" s="93">
        <f>'4D Wastewater treatment and dis'!AV218</f>
        <v>225.83200973455592</v>
      </c>
      <c r="K189" s="3">
        <f>'4D Wastewater treatment and dis'!AW218</f>
        <v>3.5595043141824068</v>
      </c>
      <c r="L189" s="465">
        <f t="shared" si="140"/>
        <v>7152.3368652020854</v>
      </c>
      <c r="M189" s="688">
        <f t="shared" si="131"/>
        <v>96.394996708790586</v>
      </c>
      <c r="N189" s="465">
        <f t="shared" si="132"/>
        <v>908.8671118257397</v>
      </c>
      <c r="O189" s="464">
        <f t="shared" si="133"/>
        <v>96.77025708639826</v>
      </c>
      <c r="P189" s="465">
        <f t="shared" si="134"/>
        <v>5845.9185418222205</v>
      </c>
      <c r="Q189" s="465">
        <f t="shared" si="135"/>
        <v>7152.3368652020854</v>
      </c>
      <c r="R189" s="467">
        <f t="shared" si="136"/>
        <v>1005.2621085345303</v>
      </c>
      <c r="S189" s="464">
        <f t="shared" si="137"/>
        <v>96.77025708639826</v>
      </c>
      <c r="T189" s="465">
        <f t="shared" si="138"/>
        <v>5845.9185418222205</v>
      </c>
      <c r="U189" s="465">
        <f t="shared" si="139"/>
        <v>14100.287772645233</v>
      </c>
    </row>
    <row r="190" spans="1:21">
      <c r="A190">
        <f>'Input data'!A143</f>
        <v>2043</v>
      </c>
      <c r="C190" s="266">
        <f>'4A SWD Case 3'!BG113</f>
        <v>328.6648099208798</v>
      </c>
      <c r="D190" s="3">
        <f>'4B Biological treatment '!T243</f>
        <v>4.6434215621811656</v>
      </c>
      <c r="E190" s="152">
        <f>'4B Biological treatment '!U243</f>
        <v>23.217107810905823</v>
      </c>
      <c r="F190" s="152">
        <f>'4B Biological treatment '!W243</f>
        <v>1.3930264686543494</v>
      </c>
      <c r="G190" s="688">
        <f>'4C2 Open-burning '!R182</f>
        <v>10.147373436568214</v>
      </c>
      <c r="H190" s="688">
        <f>'4C2 Open-burning '!Z182</f>
        <v>3.4142804957867083</v>
      </c>
      <c r="I190" s="688">
        <f>'4C2 Open-burning '!AH182</f>
        <v>4.7532547165954668E-2</v>
      </c>
      <c r="J190" s="93">
        <f>'4D Wastewater treatment and dis'!AV219</f>
        <v>227.17889305861576</v>
      </c>
      <c r="K190" s="3">
        <f>'4D Wastewater treatment and dis'!AW219</f>
        <v>3.5807335323447322</v>
      </c>
      <c r="L190" s="465">
        <f t="shared" si="140"/>
        <v>6901.9610083384759</v>
      </c>
      <c r="M190" s="688">
        <f t="shared" si="131"/>
        <v>97.51185280580448</v>
      </c>
      <c r="N190" s="465">
        <f t="shared" si="132"/>
        <v>919.39746931187062</v>
      </c>
      <c r="O190" s="464">
        <f t="shared" si="133"/>
        <v>96.582353469535036</v>
      </c>
      <c r="P190" s="465">
        <f t="shared" si="134"/>
        <v>5880.7841492577973</v>
      </c>
      <c r="Q190" s="465">
        <f t="shared" si="135"/>
        <v>6901.9610083384759</v>
      </c>
      <c r="R190" s="467">
        <f t="shared" si="136"/>
        <v>1016.9093221176751</v>
      </c>
      <c r="S190" s="464">
        <f t="shared" si="137"/>
        <v>96.582353469535036</v>
      </c>
      <c r="T190" s="465">
        <f t="shared" si="138"/>
        <v>5880.7841492577973</v>
      </c>
      <c r="U190" s="465">
        <f t="shared" si="139"/>
        <v>13896.236833183484</v>
      </c>
    </row>
    <row r="191" spans="1:21">
      <c r="A191">
        <f>'Input data'!A144</f>
        <v>2044</v>
      </c>
      <c r="C191" s="266">
        <f>'4A SWD Case 3'!BG114</f>
        <v>317.70285184030627</v>
      </c>
      <c r="D191" s="3">
        <f>'4B Biological treatment '!T244</f>
        <v>4.6958197092514151</v>
      </c>
      <c r="E191" s="152">
        <f>'4B Biological treatment '!U244</f>
        <v>23.479098546257077</v>
      </c>
      <c r="F191" s="152">
        <f>'4B Biological treatment '!W244</f>
        <v>1.4087459127754245</v>
      </c>
      <c r="G191" s="688">
        <f>'4C2 Open-burning '!R183</f>
        <v>10.128559265683741</v>
      </c>
      <c r="H191" s="688">
        <f>'4C2 Open-burning '!Z183</f>
        <v>3.407950103286935</v>
      </c>
      <c r="I191" s="688">
        <f>'4C2 Open-burning '!AH183</f>
        <v>4.7444417417843512E-2</v>
      </c>
      <c r="J191" s="93">
        <f>'4D Wastewater treatment and dis'!AV220</f>
        <v>228.48248466409441</v>
      </c>
      <c r="K191" s="3">
        <f>'4D Wastewater treatment and dis'!AW220</f>
        <v>3.6012803979068257</v>
      </c>
      <c r="L191" s="465">
        <f t="shared" si="140"/>
        <v>6671.7598886464311</v>
      </c>
      <c r="M191" s="688">
        <f t="shared" si="131"/>
        <v>98.612213894279719</v>
      </c>
      <c r="N191" s="465">
        <f t="shared" si="132"/>
        <v>929.77230243178019</v>
      </c>
      <c r="O191" s="464">
        <f t="shared" si="133"/>
        <v>96.40328083424086</v>
      </c>
      <c r="P191" s="465">
        <f t="shared" si="134"/>
        <v>5914.5291012970993</v>
      </c>
      <c r="Q191" s="465">
        <f t="shared" si="135"/>
        <v>6671.7598886464311</v>
      </c>
      <c r="R191" s="467">
        <f t="shared" si="136"/>
        <v>1028.3845163260598</v>
      </c>
      <c r="S191" s="464">
        <f t="shared" si="137"/>
        <v>96.40328083424086</v>
      </c>
      <c r="T191" s="465">
        <f t="shared" si="138"/>
        <v>5914.5291012970993</v>
      </c>
      <c r="U191" s="465">
        <f t="shared" si="139"/>
        <v>13711.07678710383</v>
      </c>
    </row>
    <row r="192" spans="1:21">
      <c r="A192">
        <f>'Input data'!A145</f>
        <v>2045</v>
      </c>
      <c r="C192" s="266">
        <f>'4A SWD Case 3'!BG115</f>
        <v>307.63835094900918</v>
      </c>
      <c r="D192" s="3">
        <f>'4B Biological treatment '!T245</f>
        <v>4.7475155596477467</v>
      </c>
      <c r="E192" s="152">
        <f>'4B Biological treatment '!U245</f>
        <v>23.737577798238732</v>
      </c>
      <c r="F192" s="152">
        <f>'4B Biological treatment '!W245</f>
        <v>1.4242546678943238</v>
      </c>
      <c r="G192" s="688">
        <f>'4C2 Open-burning '!R184</f>
        <v>10.110703040811066</v>
      </c>
      <c r="H192" s="688">
        <f>'4C2 Open-burning '!Z184</f>
        <v>3.4019420302922563</v>
      </c>
      <c r="I192" s="688">
        <f>'4C2 Open-burning '!AH184</f>
        <v>4.7360774901258118E-2</v>
      </c>
      <c r="J192" s="93">
        <f>'4D Wastewater treatment and dis'!AV221</f>
        <v>229.73817802806613</v>
      </c>
      <c r="K192" s="3">
        <f>'4D Wastewater treatment and dis'!AW221</f>
        <v>3.6210723040746049</v>
      </c>
      <c r="L192" s="465">
        <f t="shared" si="140"/>
        <v>6460.4053699291926</v>
      </c>
      <c r="M192" s="688">
        <f t="shared" si="131"/>
        <v>99.69782675260268</v>
      </c>
      <c r="N192" s="465">
        <f t="shared" si="132"/>
        <v>940.00808081025366</v>
      </c>
      <c r="O192" s="464">
        <f t="shared" si="133"/>
        <v>96.233325896338457</v>
      </c>
      <c r="P192" s="465">
        <f t="shared" si="134"/>
        <v>5947.0341528525169</v>
      </c>
      <c r="Q192" s="465">
        <f t="shared" si="135"/>
        <v>6460.4053699291926</v>
      </c>
      <c r="R192" s="467">
        <f t="shared" si="136"/>
        <v>1039.7059075628563</v>
      </c>
      <c r="S192" s="464">
        <f t="shared" si="137"/>
        <v>96.233325896338457</v>
      </c>
      <c r="T192" s="465">
        <f t="shared" si="138"/>
        <v>5947.0341528525169</v>
      </c>
      <c r="U192" s="465">
        <f t="shared" si="139"/>
        <v>13543.378756240905</v>
      </c>
    </row>
    <row r="193" spans="1:21">
      <c r="A193">
        <f>'Input data'!A146</f>
        <v>2046</v>
      </c>
      <c r="C193" s="266">
        <f>'4A SWD Case 3'!BG116</f>
        <v>298.26322451179482</v>
      </c>
      <c r="D193" s="3">
        <f>'4B Biological treatment '!T246</f>
        <v>4.7994469609545165</v>
      </c>
      <c r="E193" s="152">
        <f>'4B Biological treatment '!U246</f>
        <v>23.997234804772582</v>
      </c>
      <c r="F193" s="152">
        <f>'4B Biological treatment '!W246</f>
        <v>1.439834088286355</v>
      </c>
      <c r="G193" s="688">
        <f>'4C2 Open-burning '!R185</f>
        <v>10.093840910311762</v>
      </c>
      <c r="H193" s="688">
        <f>'4C2 Open-burning '!Z185</f>
        <v>3.3962684396196492</v>
      </c>
      <c r="I193" s="688">
        <f>'4C2 Open-burning '!AH185</f>
        <v>4.7281788943139322E-2</v>
      </c>
      <c r="J193" s="93">
        <f>'4D Wastewater treatment and dis'!AV222</f>
        <v>230.94084519480145</v>
      </c>
      <c r="K193" s="3">
        <f>'4D Wastewater treatment and dis'!AW222</f>
        <v>3.6400284253682678</v>
      </c>
      <c r="L193" s="465">
        <f t="shared" si="140"/>
        <v>6263.5277147476909</v>
      </c>
      <c r="M193" s="688">
        <f t="shared" si="131"/>
        <v>100.78838618004485</v>
      </c>
      <c r="N193" s="465">
        <f t="shared" si="132"/>
        <v>950.29049826899427</v>
      </c>
      <c r="O193" s="464">
        <f t="shared" si="133"/>
        <v>96.072832714697583</v>
      </c>
      <c r="P193" s="465">
        <f t="shared" si="134"/>
        <v>5978.1665609549937</v>
      </c>
      <c r="Q193" s="465">
        <f t="shared" si="135"/>
        <v>6263.5277147476909</v>
      </c>
      <c r="R193" s="467">
        <f t="shared" si="136"/>
        <v>1051.0788844490392</v>
      </c>
      <c r="S193" s="464">
        <f t="shared" si="137"/>
        <v>96.072832714697583</v>
      </c>
      <c r="T193" s="465">
        <f t="shared" si="138"/>
        <v>5978.1665609549937</v>
      </c>
      <c r="U193" s="465">
        <f t="shared" si="139"/>
        <v>13388.84599286642</v>
      </c>
    </row>
    <row r="194" spans="1:21">
      <c r="A194">
        <f>'Input data'!A147</f>
        <v>2047</v>
      </c>
      <c r="C194" s="266">
        <f>'4A SWD Case 3'!BG117</f>
        <v>289.8587045371591</v>
      </c>
      <c r="D194" s="3">
        <f>'4B Biological treatment '!T247</f>
        <v>4.8518455652380279</v>
      </c>
      <c r="E194" s="152">
        <f>'4B Biological treatment '!U247</f>
        <v>24.259227826190141</v>
      </c>
      <c r="F194" s="152">
        <f>'4B Biological treatment '!W247</f>
        <v>1.4555536695714082</v>
      </c>
      <c r="G194" s="688">
        <f>'4C2 Open-burning '!R186</f>
        <v>10.07794346860417</v>
      </c>
      <c r="H194" s="688">
        <f>'4C2 Open-burning '!Z186</f>
        <v>3.3909194371911449</v>
      </c>
      <c r="I194" s="688">
        <f>'4C2 Open-burning '!AH186</f>
        <v>4.7207321801222474E-2</v>
      </c>
      <c r="J194" s="93">
        <f>'4D Wastewater treatment and dis'!AV223</f>
        <v>232.09003830790473</v>
      </c>
      <c r="K194" s="3">
        <f>'4D Wastewater treatment and dis'!AW223</f>
        <v>3.658141702793944</v>
      </c>
      <c r="L194" s="465">
        <f t="shared" si="140"/>
        <v>6087.0327952803409</v>
      </c>
      <c r="M194" s="688">
        <f t="shared" si="131"/>
        <v>101.88875686999859</v>
      </c>
      <c r="N194" s="465">
        <f t="shared" si="132"/>
        <v>960.66542191712949</v>
      </c>
      <c r="O194" s="464">
        <f t="shared" si="133"/>
        <v>95.921521407997176</v>
      </c>
      <c r="P194" s="465">
        <f t="shared" si="134"/>
        <v>6007.9147323321222</v>
      </c>
      <c r="Q194" s="465">
        <f t="shared" si="135"/>
        <v>6087.0327952803409</v>
      </c>
      <c r="R194" s="467">
        <f t="shared" si="136"/>
        <v>1062.554178787128</v>
      </c>
      <c r="S194" s="464">
        <f t="shared" si="137"/>
        <v>95.921521407997176</v>
      </c>
      <c r="T194" s="465">
        <f t="shared" si="138"/>
        <v>6007.9147323321222</v>
      </c>
      <c r="U194" s="465">
        <f t="shared" si="139"/>
        <v>13253.423227807587</v>
      </c>
    </row>
    <row r="195" spans="1:21">
      <c r="A195">
        <f>'Input data'!A148</f>
        <v>2048</v>
      </c>
      <c r="C195" s="266">
        <f>'4A SWD Case 3'!BG118</f>
        <v>282.32742308709669</v>
      </c>
      <c r="D195" s="3">
        <f>'4B Biological treatment '!T248</f>
        <v>4.9029488782364101</v>
      </c>
      <c r="E195" s="152">
        <f>'4B Biological treatment '!U248</f>
        <v>24.514744391182049</v>
      </c>
      <c r="F195" s="152">
        <f>'4B Biological treatment '!W248</f>
        <v>1.4708846634709229</v>
      </c>
      <c r="G195" s="688">
        <f>'4C2 Open-burning '!R187</f>
        <v>10.062964389233889</v>
      </c>
      <c r="H195" s="688">
        <f>'4C2 Open-burning '!Z187</f>
        <v>3.3858794355731412</v>
      </c>
      <c r="I195" s="688">
        <f>'4C2 Open-burning '!AH187</f>
        <v>4.713715647212316E-2</v>
      </c>
      <c r="J195" s="93">
        <f>'4D Wastewater treatment and dis'!AV224</f>
        <v>233.1867298555494</v>
      </c>
      <c r="K195" s="3">
        <f>'4D Wastewater treatment and dis'!AW224</f>
        <v>3.6754274644526079</v>
      </c>
      <c r="L195" s="465">
        <f t="shared" si="140"/>
        <v>5928.8758848290308</v>
      </c>
      <c r="M195" s="688">
        <f t="shared" si="131"/>
        <v>102.96192644296461</v>
      </c>
      <c r="N195" s="465">
        <f t="shared" si="132"/>
        <v>970.78387789080921</v>
      </c>
      <c r="O195" s="464">
        <f t="shared" si="133"/>
        <v>95.778951042628037</v>
      </c>
      <c r="P195" s="465">
        <f t="shared" si="134"/>
        <v>6036.3038409468463</v>
      </c>
      <c r="Q195" s="465">
        <f t="shared" si="135"/>
        <v>5928.8758848290308</v>
      </c>
      <c r="R195" s="467">
        <f t="shared" si="136"/>
        <v>1073.7458043337738</v>
      </c>
      <c r="S195" s="464">
        <f t="shared" si="137"/>
        <v>95.778951042628037</v>
      </c>
      <c r="T195" s="465">
        <f t="shared" si="138"/>
        <v>6036.3038409468463</v>
      </c>
      <c r="U195" s="465">
        <f t="shared" si="139"/>
        <v>13134.704481152279</v>
      </c>
    </row>
    <row r="196" spans="1:21">
      <c r="A196">
        <f>'Input data'!A149</f>
        <v>2049</v>
      </c>
      <c r="C196" s="266">
        <f>'4A SWD Case 3'!BG119</f>
        <v>275.64647191079649</v>
      </c>
      <c r="D196" s="3">
        <f>'4B Biological treatment '!T249</f>
        <v>4.9514891608267355</v>
      </c>
      <c r="E196" s="152">
        <f>'4B Biological treatment '!U249</f>
        <v>24.757445804133678</v>
      </c>
      <c r="F196" s="152">
        <f>'4B Biological treatment '!W249</f>
        <v>1.4854467482480207</v>
      </c>
      <c r="G196" s="688">
        <f>'4C2 Open-burning '!R188</f>
        <v>10.04886377478636</v>
      </c>
      <c r="H196" s="688">
        <f>'4C2 Open-burning '!Z188</f>
        <v>3.381135010507113</v>
      </c>
      <c r="I196" s="688">
        <f>'4C2 Open-burning '!AH188</f>
        <v>4.7071106067505079E-2</v>
      </c>
      <c r="J196" s="93">
        <f>'4D Wastewater treatment and dis'!AV225</f>
        <v>234.23164600489113</v>
      </c>
      <c r="K196" s="3">
        <f>'4D Wastewater treatment and dis'!AW225</f>
        <v>3.6918971559986042</v>
      </c>
      <c r="L196" s="465">
        <f t="shared" si="140"/>
        <v>5788.5759101267267</v>
      </c>
      <c r="M196" s="688">
        <f t="shared" si="131"/>
        <v>103.98127237736145</v>
      </c>
      <c r="N196" s="465">
        <f t="shared" si="132"/>
        <v>980.39485384369368</v>
      </c>
      <c r="O196" s="464">
        <f t="shared" si="133"/>
        <v>95.644741876362303</v>
      </c>
      <c r="P196" s="465">
        <f t="shared" si="134"/>
        <v>6063.3526844622811</v>
      </c>
      <c r="Q196" s="465">
        <f t="shared" si="135"/>
        <v>5788.5759101267267</v>
      </c>
      <c r="R196" s="467">
        <f t="shared" si="136"/>
        <v>1084.3761262210551</v>
      </c>
      <c r="S196" s="464">
        <f t="shared" si="137"/>
        <v>95.644741876362303</v>
      </c>
      <c r="T196" s="465">
        <f t="shared" si="138"/>
        <v>6063.3526844622811</v>
      </c>
      <c r="U196" s="465">
        <f t="shared" si="139"/>
        <v>13031.949462686425</v>
      </c>
    </row>
    <row r="197" spans="1:21">
      <c r="A197">
        <f>'Input data'!A150</f>
        <v>2050</v>
      </c>
      <c r="C197" s="266">
        <f>'4A SWD Case 3'!BG120</f>
        <v>270.01146952087049</v>
      </c>
      <c r="D197" s="3">
        <f>'4B Biological treatment '!T250</f>
        <v>4.9953114032889907</v>
      </c>
      <c r="E197" s="152">
        <f>'4B Biological treatment '!U250</f>
        <v>24.97655701644495</v>
      </c>
      <c r="F197" s="152">
        <f>'4B Biological treatment '!W250</f>
        <v>1.4985934209866969</v>
      </c>
      <c r="G197" s="688">
        <f>'4C2 Open-burning '!R189</f>
        <v>10.035680409829522</v>
      </c>
      <c r="H197" s="688">
        <f>'4C2 Open-burning '!Z189</f>
        <v>3.3766992118127677</v>
      </c>
      <c r="I197" s="688">
        <f>'4C2 Open-burning '!AH189</f>
        <v>4.7009352262884205E-2</v>
      </c>
      <c r="J197" s="93">
        <f>'4D Wastewater treatment and dis'!AV226</f>
        <v>235.21978675917049</v>
      </c>
      <c r="K197" s="3">
        <f>'4D Wastewater treatment and dis'!AW226</f>
        <v>3.7074719688075195</v>
      </c>
      <c r="L197" s="465">
        <f t="shared" si="140"/>
        <v>5670.2408599382807</v>
      </c>
      <c r="M197" s="688">
        <f t="shared" si="131"/>
        <v>104.90153946906881</v>
      </c>
      <c r="N197" s="465">
        <f t="shared" si="132"/>
        <v>989.07165785121992</v>
      </c>
      <c r="O197" s="464">
        <f t="shared" si="133"/>
        <v>95.519263059391761</v>
      </c>
      <c r="P197" s="465">
        <f t="shared" si="134"/>
        <v>6088.9318322729114</v>
      </c>
      <c r="Q197" s="417">
        <f t="shared" si="135"/>
        <v>5670.2408599382807</v>
      </c>
      <c r="R197" s="463">
        <f t="shared" si="136"/>
        <v>1093.9731973202888</v>
      </c>
      <c r="S197" s="460">
        <f t="shared" si="137"/>
        <v>95.519263059391761</v>
      </c>
      <c r="T197" s="417">
        <f t="shared" si="138"/>
        <v>6088.9318322729114</v>
      </c>
      <c r="U197" s="417">
        <f t="shared" si="139"/>
        <v>12948.665152590873</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1.2669679980283033</v>
      </c>
      <c r="E200" s="152">
        <f>'4B Biological treatment '!U253</f>
        <v>19.881100936267202</v>
      </c>
      <c r="F200" s="152">
        <f>'4B Biological treatment '!W253</f>
        <v>1.192866056176032</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26.60632795859437</v>
      </c>
      <c r="N200" s="465">
        <f t="shared" si="147"/>
        <v>787.29159707618123</v>
      </c>
      <c r="O200" s="464">
        <f t="shared" si="148"/>
        <v>307.81392004196488</v>
      </c>
      <c r="P200" s="465">
        <f t="shared" si="149"/>
        <v>3922.0560748079342</v>
      </c>
      <c r="Q200" s="465">
        <f t="shared" si="141"/>
        <v>16839.906548915631</v>
      </c>
      <c r="R200" s="467">
        <f t="shared" si="142"/>
        <v>813.89792503477565</v>
      </c>
      <c r="S200" s="464">
        <f t="shared" si="143"/>
        <v>307.81392004196488</v>
      </c>
      <c r="T200" s="465">
        <f t="shared" si="144"/>
        <v>3922.0560748079342</v>
      </c>
      <c r="U200" s="465">
        <f t="shared" si="145"/>
        <v>21883.674468800305</v>
      </c>
    </row>
    <row r="201" spans="1:21">
      <c r="A201">
        <f>'Input data'!A120</f>
        <v>2020</v>
      </c>
      <c r="C201" s="266">
        <f>'4A SWD Case 3'!BN90</f>
        <v>782.17725035467072</v>
      </c>
      <c r="D201" s="3">
        <f>'4B Biological treatment '!T254</f>
        <v>1.8756115176541988</v>
      </c>
      <c r="E201" s="152">
        <f>'4B Biological treatment '!U254</f>
        <v>19.290951596863302</v>
      </c>
      <c r="F201" s="152">
        <f>'4B Biological treatment '!W254</f>
        <v>1.157457095811798</v>
      </c>
      <c r="G201" s="688">
        <f>'4C2 Open-burning '!R159</f>
        <v>31.501757021157619</v>
      </c>
      <c r="H201" s="688">
        <f>'4C2 Open-burning '!Z159</f>
        <v>10.59937679959133</v>
      </c>
      <c r="I201" s="688">
        <f>'4C2 Open-burning '!AH159</f>
        <v>0.14756121480880641</v>
      </c>
      <c r="J201" s="93">
        <f>'4D Wastewater treatment and dis'!AV196</f>
        <v>148.36966974396282</v>
      </c>
      <c r="K201" s="3">
        <f>'4D Wastewater treatment and dis'!AW196</f>
        <v>2.9648745870853959</v>
      </c>
      <c r="L201" s="465">
        <f t="shared" si="150"/>
        <v>16425.722257448084</v>
      </c>
      <c r="M201" s="688">
        <f t="shared" si="146"/>
        <v>39.387841870738171</v>
      </c>
      <c r="N201" s="465">
        <f t="shared" si="147"/>
        <v>763.92168323578676</v>
      </c>
      <c r="O201" s="464">
        <f t="shared" si="148"/>
        <v>299.83264640330555</v>
      </c>
      <c r="P201" s="465">
        <f t="shared" si="149"/>
        <v>4034.874186619692</v>
      </c>
      <c r="Q201" s="465">
        <f t="shared" si="141"/>
        <v>16425.722257448084</v>
      </c>
      <c r="R201" s="467">
        <f t="shared" si="142"/>
        <v>803.30952510652492</v>
      </c>
      <c r="S201" s="464">
        <f t="shared" si="143"/>
        <v>299.83264640330555</v>
      </c>
      <c r="T201" s="465">
        <f t="shared" si="144"/>
        <v>4034.874186619692</v>
      </c>
      <c r="U201" s="465">
        <f t="shared" si="145"/>
        <v>21563.738615577604</v>
      </c>
    </row>
    <row r="202" spans="1:21">
      <c r="A202">
        <f>'Input data'!A121</f>
        <v>2021</v>
      </c>
      <c r="C202" s="266">
        <f>'4A SWD Case 3'!BN91</f>
        <v>761.48515973241626</v>
      </c>
      <c r="D202" s="3">
        <f>'4B Biological treatment '!T255</f>
        <v>2.9088409755201301</v>
      </c>
      <c r="E202" s="152">
        <f>'4B Biological treatment '!U255</f>
        <v>20.640184199691763</v>
      </c>
      <c r="F202" s="152">
        <f>'4B Biological treatment '!W255</f>
        <v>1.2384110519815059</v>
      </c>
      <c r="G202" s="688">
        <f>'4C2 Open-burning '!R160</f>
        <v>29.010192302701416</v>
      </c>
      <c r="H202" s="688">
        <f>'4C2 Open-burning '!Z160</f>
        <v>9.7610415520129852</v>
      </c>
      <c r="I202" s="688">
        <f>'4C2 Open-burning '!AH160</f>
        <v>0.13589017320997659</v>
      </c>
      <c r="J202" s="93">
        <f>'4D Wastewater treatment and dis'!AV197</f>
        <v>153.87270213286899</v>
      </c>
      <c r="K202" s="3">
        <f>'4D Wastewater treatment and dis'!AW197</f>
        <v>2.9946397423199325</v>
      </c>
      <c r="L202" s="465">
        <f t="shared" si="150"/>
        <v>15991.188354380742</v>
      </c>
      <c r="M202" s="688">
        <f t="shared" si="146"/>
        <v>61.08566048592273</v>
      </c>
      <c r="N202" s="465">
        <f t="shared" si="147"/>
        <v>817.35129430779386</v>
      </c>
      <c r="O202" s="464">
        <f t="shared" si="148"/>
        <v>276.11801859006687</v>
      </c>
      <c r="P202" s="465">
        <f t="shared" si="149"/>
        <v>4159.6650649094281</v>
      </c>
      <c r="Q202" s="465">
        <f t="shared" si="141"/>
        <v>15991.188354380742</v>
      </c>
      <c r="R202" s="467">
        <f t="shared" si="142"/>
        <v>878.43695479371661</v>
      </c>
      <c r="S202" s="464">
        <f t="shared" si="143"/>
        <v>276.11801859006687</v>
      </c>
      <c r="T202" s="465">
        <f t="shared" si="144"/>
        <v>4159.6650649094281</v>
      </c>
      <c r="U202" s="465">
        <f t="shared" si="145"/>
        <v>21305.408392673955</v>
      </c>
    </row>
    <row r="203" spans="1:21">
      <c r="A203">
        <f>'Input data'!A122</f>
        <v>2022</v>
      </c>
      <c r="C203" s="266">
        <f>'4A SWD Case 3'!BN92</f>
        <v>735.64833595408504</v>
      </c>
      <c r="D203" s="3">
        <f>'4B Biological treatment '!T256</f>
        <v>3.8456565636216347</v>
      </c>
      <c r="E203" s="152">
        <f>'4B Biological treatment '!U256</f>
        <v>19.228282818108173</v>
      </c>
      <c r="F203" s="152">
        <f>'4B Biological treatment '!W256</f>
        <v>1.1536969690864902</v>
      </c>
      <c r="G203" s="688">
        <f>'4C2 Open-burning '!R161</f>
        <v>24.193168979519886</v>
      </c>
      <c r="H203" s="688">
        <f>'4C2 Open-burning '!Z161</f>
        <v>8.1402606787261789</v>
      </c>
      <c r="I203" s="688">
        <f>'4C2 Open-burning '!AH161</f>
        <v>0.11332616787993677</v>
      </c>
      <c r="J203" s="93">
        <f>'4D Wastewater treatment and dis'!AV198</f>
        <v>159.21972737442778</v>
      </c>
      <c r="K203" s="3">
        <f>'4D Wastewater treatment and dis'!AW198</f>
        <v>3.0199326215672344</v>
      </c>
      <c r="L203" s="465">
        <f t="shared" si="150"/>
        <v>15448.615055035785</v>
      </c>
      <c r="M203" s="688">
        <f t="shared" si="146"/>
        <v>80.758787836054324</v>
      </c>
      <c r="N203" s="465">
        <f t="shared" si="147"/>
        <v>761.43999959708367</v>
      </c>
      <c r="O203" s="464">
        <f t="shared" si="148"/>
        <v>230.26975527555004</v>
      </c>
      <c r="P203" s="465">
        <f t="shared" si="149"/>
        <v>4279.7933875488261</v>
      </c>
      <c r="Q203" s="465">
        <f t="shared" si="141"/>
        <v>15448.615055035785</v>
      </c>
      <c r="R203" s="467">
        <f t="shared" si="142"/>
        <v>842.19878743313802</v>
      </c>
      <c r="S203" s="464">
        <f t="shared" si="143"/>
        <v>230.26975527555004</v>
      </c>
      <c r="T203" s="465">
        <f t="shared" si="144"/>
        <v>4279.7933875488261</v>
      </c>
      <c r="U203" s="465">
        <f t="shared" si="145"/>
        <v>20800.8769852933</v>
      </c>
    </row>
    <row r="204" spans="1:21">
      <c r="A204">
        <f>'Input data'!A123</f>
        <v>2023</v>
      </c>
      <c r="C204" s="266">
        <f>'4A SWD Case 3'!BN93</f>
        <v>707.99094386804586</v>
      </c>
      <c r="D204" s="3">
        <f>'4B Biological treatment '!T257</f>
        <v>3.8552226446809077</v>
      </c>
      <c r="E204" s="152">
        <f>'4B Biological treatment '!U257</f>
        <v>19.276113223404536</v>
      </c>
      <c r="F204" s="152">
        <f>'4B Biological treatment '!W257</f>
        <v>1.1565667934042723</v>
      </c>
      <c r="G204" s="688">
        <f>'4C2 Open-burning '!R162</f>
        <v>22.96725001584473</v>
      </c>
      <c r="H204" s="688">
        <f>'4C2 Open-burning '!Z162</f>
        <v>7.7277764794153185</v>
      </c>
      <c r="I204" s="688">
        <f>'4C2 Open-burning '!AH162</f>
        <v>0.10758369162962597</v>
      </c>
      <c r="J204" s="93">
        <f>'4D Wastewater treatment and dis'!AV199</f>
        <v>164.68628757990842</v>
      </c>
      <c r="K204" s="3">
        <f>'4D Wastewater treatment and dis'!AW199</f>
        <v>3.0461824986976644</v>
      </c>
      <c r="L204" s="465">
        <f t="shared" si="150"/>
        <v>14867.809821228962</v>
      </c>
      <c r="M204" s="688">
        <f t="shared" si="146"/>
        <v>80.959675538299066</v>
      </c>
      <c r="N204" s="465">
        <f t="shared" si="147"/>
        <v>763.33408364681964</v>
      </c>
      <c r="O204" s="464">
        <f t="shared" si="148"/>
        <v>218.6015004887505</v>
      </c>
      <c r="P204" s="465">
        <f t="shared" si="149"/>
        <v>4402.7286137743531</v>
      </c>
      <c r="Q204" s="465">
        <f t="shared" si="141"/>
        <v>14867.809821228962</v>
      </c>
      <c r="R204" s="467">
        <f t="shared" si="142"/>
        <v>844.29375918511869</v>
      </c>
      <c r="S204" s="464">
        <f t="shared" si="143"/>
        <v>218.6015004887505</v>
      </c>
      <c r="T204" s="465">
        <f t="shared" si="144"/>
        <v>4402.7286137743531</v>
      </c>
      <c r="U204" s="465">
        <f t="shared" si="145"/>
        <v>20333.433694677184</v>
      </c>
    </row>
    <row r="205" spans="1:21">
      <c r="A205">
        <f>'Input data'!A124</f>
        <v>2024</v>
      </c>
      <c r="C205" s="266">
        <f>'4A SWD Case 3'!BN94</f>
        <v>681.45499565877299</v>
      </c>
      <c r="D205" s="3">
        <f>'4B Biological treatment '!T258</f>
        <v>3.866268878253682</v>
      </c>
      <c r="E205" s="152">
        <f>'4B Biological treatment '!U258</f>
        <v>19.331344391268409</v>
      </c>
      <c r="F205" s="152">
        <f>'4B Biological treatment '!W258</f>
        <v>1.1598806634761045</v>
      </c>
      <c r="G205" s="688">
        <f>'4C2 Open-burning '!R163</f>
        <v>21.706781100991247</v>
      </c>
      <c r="H205" s="688">
        <f>'4C2 Open-burning '!Z163</f>
        <v>7.3036672792925792</v>
      </c>
      <c r="I205" s="688">
        <f>'4C2 Open-burning '!AH163</f>
        <v>0.10167937574719452</v>
      </c>
      <c r="J205" s="93">
        <f>'4D Wastewater treatment and dis'!AV200</f>
        <v>170.46098253982004</v>
      </c>
      <c r="K205" s="3">
        <f>'4D Wastewater treatment and dis'!AW200</f>
        <v>3.0767240424150479</v>
      </c>
      <c r="L205" s="465">
        <f t="shared" si="150"/>
        <v>14310.554908834232</v>
      </c>
      <c r="M205" s="688">
        <f t="shared" si="146"/>
        <v>81.191646443327329</v>
      </c>
      <c r="N205" s="465">
        <f t="shared" si="147"/>
        <v>765.52123789422899</v>
      </c>
      <c r="O205" s="464">
        <f t="shared" si="148"/>
        <v>206.6044004477657</v>
      </c>
      <c r="P205" s="465">
        <f t="shared" si="149"/>
        <v>4533.4650864848854</v>
      </c>
      <c r="Q205" s="465">
        <f t="shared" si="141"/>
        <v>14310.554908834232</v>
      </c>
      <c r="R205" s="467">
        <f t="shared" si="142"/>
        <v>846.71288433755626</v>
      </c>
      <c r="S205" s="464">
        <f t="shared" si="143"/>
        <v>206.6044004477657</v>
      </c>
      <c r="T205" s="465">
        <f t="shared" si="144"/>
        <v>4533.4650864848854</v>
      </c>
      <c r="U205" s="465">
        <f t="shared" si="145"/>
        <v>19897.337280104439</v>
      </c>
    </row>
    <row r="206" spans="1:21">
      <c r="A206">
        <f>'Input data'!A125</f>
        <v>2025</v>
      </c>
      <c r="C206" s="266">
        <f>'4A SWD Case 3'!BN95</f>
        <v>655.96359309139734</v>
      </c>
      <c r="D206" s="3">
        <f>'4B Biological treatment '!T259</f>
        <v>3.8802615068780764</v>
      </c>
      <c r="E206" s="152">
        <f>'4B Biological treatment '!U259</f>
        <v>19.401307534390384</v>
      </c>
      <c r="F206" s="152">
        <f>'4B Biological treatment '!W259</f>
        <v>1.1640784520634229</v>
      </c>
      <c r="G206" s="688">
        <f>'4C2 Open-burning '!R164</f>
        <v>20.41773198672583</v>
      </c>
      <c r="H206" s="688">
        <f>'4C2 Open-burning '!Z164</f>
        <v>6.8699417170611774</v>
      </c>
      <c r="I206" s="688">
        <f>'4C2 Open-burning '!AH164</f>
        <v>9.5641183873596242E-2</v>
      </c>
      <c r="J206" s="93">
        <f>'4D Wastewater treatment and dis'!AV201</f>
        <v>176.45239771300047</v>
      </c>
      <c r="K206" s="3">
        <f>'4D Wastewater treatment and dis'!AW201</f>
        <v>3.1096421476826621</v>
      </c>
      <c r="L206" s="465">
        <f t="shared" si="150"/>
        <v>13775.235454919344</v>
      </c>
      <c r="M206" s="688">
        <f t="shared" si="146"/>
        <v>81.485491644439605</v>
      </c>
      <c r="N206" s="465">
        <f t="shared" si="147"/>
        <v>768.29177836185909</v>
      </c>
      <c r="O206" s="464">
        <f t="shared" si="148"/>
        <v>194.3352750458254</v>
      </c>
      <c r="P206" s="465">
        <f t="shared" si="149"/>
        <v>4669.4894177546348</v>
      </c>
      <c r="Q206" s="465">
        <f t="shared" si="141"/>
        <v>13775.235454919344</v>
      </c>
      <c r="R206" s="467">
        <f t="shared" si="142"/>
        <v>849.77727000629875</v>
      </c>
      <c r="S206" s="464">
        <f t="shared" si="143"/>
        <v>194.3352750458254</v>
      </c>
      <c r="T206" s="465">
        <f t="shared" si="144"/>
        <v>4669.4894177546348</v>
      </c>
      <c r="U206" s="465">
        <f t="shared" si="145"/>
        <v>19488.837417726103</v>
      </c>
    </row>
    <row r="207" spans="1:21">
      <c r="A207">
        <f>'Input data'!A126</f>
        <v>2026</v>
      </c>
      <c r="C207" s="266">
        <f>'4A SWD Case 3'!BN96</f>
        <v>631.44120075572459</v>
      </c>
      <c r="D207" s="3">
        <f>'4B Biological treatment '!T260</f>
        <v>3.8992953685709386</v>
      </c>
      <c r="E207" s="152">
        <f>'4B Biological treatment '!U260</f>
        <v>19.49647684285469</v>
      </c>
      <c r="F207" s="152">
        <f>'4B Biological treatment '!W260</f>
        <v>1.1697886105712814</v>
      </c>
      <c r="G207" s="688">
        <f>'4C2 Open-burning '!R165</f>
        <v>19.108058714912133</v>
      </c>
      <c r="H207" s="688">
        <f>'4C2 Open-burning '!Z165</f>
        <v>6.4292767572310439</v>
      </c>
      <c r="I207" s="688">
        <f>'4C2 Open-burning '!AH165</f>
        <v>8.9506383873023093E-2</v>
      </c>
      <c r="J207" s="93">
        <f>'4D Wastewater treatment and dis'!AV202</f>
        <v>182.47083360566128</v>
      </c>
      <c r="K207" s="3">
        <f>'4D Wastewater treatment and dis'!AW202</f>
        <v>3.1415063451655998</v>
      </c>
      <c r="L207" s="465">
        <f t="shared" si="150"/>
        <v>13260.265215870217</v>
      </c>
      <c r="M207" s="688">
        <f t="shared" si="146"/>
        <v>81.885202739989708</v>
      </c>
      <c r="N207" s="465">
        <f t="shared" si="147"/>
        <v>772.06048297704569</v>
      </c>
      <c r="O207" s="464">
        <f t="shared" si="148"/>
        <v>181.8698496174012</v>
      </c>
      <c r="P207" s="465">
        <f t="shared" si="149"/>
        <v>4805.754472720223</v>
      </c>
      <c r="Q207" s="465">
        <f t="shared" si="141"/>
        <v>13260.265215870217</v>
      </c>
      <c r="R207" s="467">
        <f t="shared" si="142"/>
        <v>853.94568571703542</v>
      </c>
      <c r="S207" s="464">
        <f t="shared" si="143"/>
        <v>181.8698496174012</v>
      </c>
      <c r="T207" s="465">
        <f t="shared" si="144"/>
        <v>4805.754472720223</v>
      </c>
      <c r="U207" s="465">
        <f t="shared" si="145"/>
        <v>19101.835223924878</v>
      </c>
    </row>
    <row r="208" spans="1:21">
      <c r="A208">
        <f>'Input data'!A127</f>
        <v>2027</v>
      </c>
      <c r="C208" s="266">
        <f>'4A SWD Case 3'!BN97</f>
        <v>607.81269578901231</v>
      </c>
      <c r="D208" s="3">
        <f>'4B Biological treatment '!T261</f>
        <v>3.9211412660589371</v>
      </c>
      <c r="E208" s="152">
        <f>'4B Biological treatment '!U261</f>
        <v>19.605706330294684</v>
      </c>
      <c r="F208" s="152">
        <f>'4B Biological treatment '!W261</f>
        <v>1.1763423798176809</v>
      </c>
      <c r="G208" s="688">
        <f>'4C2 Open-burning '!R166</f>
        <v>17.775860229255446</v>
      </c>
      <c r="H208" s="688">
        <f>'4C2 Open-burning '!Z166</f>
        <v>5.9810327525605631</v>
      </c>
      <c r="I208" s="688">
        <f>'4C2 Open-burning '!AH166</f>
        <v>8.3266070776267159E-2</v>
      </c>
      <c r="J208" s="93">
        <f>'4D Wastewater treatment and dis'!AV203</f>
        <v>188.52050518475687</v>
      </c>
      <c r="K208" s="3">
        <f>'4D Wastewater treatment and dis'!AW203</f>
        <v>3.172458873590327</v>
      </c>
      <c r="L208" s="465">
        <f t="shared" si="150"/>
        <v>12764.066611569258</v>
      </c>
      <c r="M208" s="688">
        <f t="shared" si="146"/>
        <v>82.343966587237674</v>
      </c>
      <c r="N208" s="465">
        <f t="shared" si="147"/>
        <v>776.38597067966941</v>
      </c>
      <c r="O208" s="464">
        <f t="shared" si="148"/>
        <v>169.19002997367008</v>
      </c>
      <c r="P208" s="465">
        <f t="shared" si="149"/>
        <v>4942.3928596928954</v>
      </c>
      <c r="Q208" s="465">
        <f t="shared" si="141"/>
        <v>12764.066611569258</v>
      </c>
      <c r="R208" s="467">
        <f t="shared" si="142"/>
        <v>858.72993726690709</v>
      </c>
      <c r="S208" s="464">
        <f t="shared" si="143"/>
        <v>169.19002997367008</v>
      </c>
      <c r="T208" s="465">
        <f t="shared" si="144"/>
        <v>4942.3928596928954</v>
      </c>
      <c r="U208" s="465">
        <f t="shared" si="145"/>
        <v>18734.379438502732</v>
      </c>
    </row>
    <row r="209" spans="1:21">
      <c r="A209">
        <f>'Input data'!A128</f>
        <v>2028</v>
      </c>
      <c r="C209" s="266">
        <f>'4A SWD Case 3'!BN98</f>
        <v>585.00638119102643</v>
      </c>
      <c r="D209" s="3">
        <f>'4B Biological treatment '!T262</f>
        <v>3.9454921139451593</v>
      </c>
      <c r="E209" s="152">
        <f>'4B Biological treatment '!U262</f>
        <v>19.727460569725796</v>
      </c>
      <c r="F209" s="152">
        <f>'4B Biological treatment '!W262</f>
        <v>1.1836476341835476</v>
      </c>
      <c r="G209" s="688">
        <f>'4C2 Open-burning '!R167</f>
        <v>16.419598189169875</v>
      </c>
      <c r="H209" s="688">
        <f>'4C2 Open-burning '!Z167</f>
        <v>5.524692098539445</v>
      </c>
      <c r="I209" s="688">
        <f>'4C2 Open-burning '!AH167</f>
        <v>7.6913038654926047E-2</v>
      </c>
      <c r="J209" s="93">
        <f>'4D Wastewater treatment and dis'!AV204</f>
        <v>194.59710350519663</v>
      </c>
      <c r="K209" s="3">
        <f>'4D Wastewater treatment and dis'!AW204</f>
        <v>3.2024891444660395</v>
      </c>
      <c r="L209" s="465">
        <f t="shared" si="150"/>
        <v>12285.134005011556</v>
      </c>
      <c r="M209" s="688">
        <f t="shared" si="146"/>
        <v>82.855334392848349</v>
      </c>
      <c r="N209" s="465">
        <f t="shared" si="147"/>
        <v>781.20743856114143</v>
      </c>
      <c r="O209" s="464">
        <f t="shared" si="148"/>
        <v>156.28117424152529</v>
      </c>
      <c r="P209" s="465">
        <f t="shared" si="149"/>
        <v>5079.3108083936013</v>
      </c>
      <c r="Q209" s="465">
        <f t="shared" si="141"/>
        <v>12285.134005011556</v>
      </c>
      <c r="R209" s="467">
        <f t="shared" si="142"/>
        <v>864.06277295398979</v>
      </c>
      <c r="S209" s="464">
        <f t="shared" si="143"/>
        <v>156.28117424152529</v>
      </c>
      <c r="T209" s="465">
        <f t="shared" si="144"/>
        <v>5079.3108083936013</v>
      </c>
      <c r="U209" s="465">
        <f t="shared" si="145"/>
        <v>18384.788760600673</v>
      </c>
    </row>
    <row r="210" spans="1:21">
      <c r="A210">
        <f>'Input data'!A129</f>
        <v>2029</v>
      </c>
      <c r="C210" s="266">
        <f>'4A SWD Case 3'!BN99</f>
        <v>562.95368031834835</v>
      </c>
      <c r="D210" s="3">
        <f>'4B Biological treatment '!T263</f>
        <v>3.9753590353945656</v>
      </c>
      <c r="E210" s="152">
        <f>'4B Biological treatment '!U263</f>
        <v>19.876795176972827</v>
      </c>
      <c r="F210" s="152">
        <f>'4B Biological treatment '!W263</f>
        <v>1.1926077106183695</v>
      </c>
      <c r="G210" s="688">
        <f>'4C2 Open-burning '!R168</f>
        <v>15.037506855484105</v>
      </c>
      <c r="H210" s="688">
        <f>'4C2 Open-burning '!Z168</f>
        <v>5.0596606779953079</v>
      </c>
      <c r="I210" s="688">
        <f>'4C2 Open-burning '!AH168</f>
        <v>7.043901639520192E-2</v>
      </c>
      <c r="J210" s="93">
        <f>'4D Wastewater treatment and dis'!AV205</f>
        <v>200.70297970633757</v>
      </c>
      <c r="K210" s="3">
        <f>'4D Wastewater treatment and dis'!AW205</f>
        <v>3.2316947231722866</v>
      </c>
      <c r="L210" s="465">
        <f t="shared" si="150"/>
        <v>11822.027286685316</v>
      </c>
      <c r="M210" s="688">
        <f t="shared" si="146"/>
        <v>83.482539743285884</v>
      </c>
      <c r="N210" s="465">
        <f t="shared" si="147"/>
        <v>787.12108900812382</v>
      </c>
      <c r="O210" s="464">
        <f t="shared" si="148"/>
        <v>143.12647617589818</v>
      </c>
      <c r="P210" s="465">
        <f t="shared" si="149"/>
        <v>5216.5879380164979</v>
      </c>
      <c r="Q210" s="465">
        <f t="shared" si="141"/>
        <v>11822.027286685316</v>
      </c>
      <c r="R210" s="467">
        <f t="shared" si="142"/>
        <v>870.6036287514097</v>
      </c>
      <c r="S210" s="464">
        <f t="shared" si="143"/>
        <v>143.12647617589818</v>
      </c>
      <c r="T210" s="465">
        <f t="shared" si="144"/>
        <v>5216.5879380164979</v>
      </c>
      <c r="U210" s="465">
        <f t="shared" si="145"/>
        <v>18052.345329629119</v>
      </c>
    </row>
    <row r="211" spans="1:21">
      <c r="A211">
        <f>'Input data'!A130</f>
        <v>2030</v>
      </c>
      <c r="C211" s="266">
        <f>'4A SWD Case 3'!BN100</f>
        <v>541.58903946384032</v>
      </c>
      <c r="D211" s="3">
        <f>'4B Biological treatment '!T264</f>
        <v>4.0111753921283544</v>
      </c>
      <c r="E211" s="152">
        <f>'4B Biological treatment '!U264</f>
        <v>20.055876960641772</v>
      </c>
      <c r="F211" s="152">
        <f>'4B Biological treatment '!W264</f>
        <v>1.2033526176385063</v>
      </c>
      <c r="G211" s="688">
        <f>'4C2 Open-burning '!R169</f>
        <v>13.62778779270508</v>
      </c>
      <c r="H211" s="688">
        <f>'4C2 Open-burning '!Z169</f>
        <v>4.5853333724445093</v>
      </c>
      <c r="I211" s="688">
        <f>'4C2 Open-burning '!AH169</f>
        <v>6.3835579726476049E-2</v>
      </c>
      <c r="J211" s="93">
        <f>'4D Wastewater treatment and dis'!AV206</f>
        <v>206.84336561231103</v>
      </c>
      <c r="K211" s="3">
        <f>'4D Wastewater treatment and dis'!AW206</f>
        <v>3.2602103356491998</v>
      </c>
      <c r="L211" s="465">
        <f t="shared" si="150"/>
        <v>11373.369828740646</v>
      </c>
      <c r="M211" s="688">
        <f t="shared" si="146"/>
        <v>84.234683234695439</v>
      </c>
      <c r="N211" s="465">
        <f t="shared" si="147"/>
        <v>794.21272764141418</v>
      </c>
      <c r="O211" s="464">
        <f t="shared" si="148"/>
        <v>129.70881832924735</v>
      </c>
      <c r="P211" s="465">
        <f t="shared" si="149"/>
        <v>5354.3758819097839</v>
      </c>
      <c r="Q211" s="465">
        <f t="shared" si="141"/>
        <v>11373.369828740646</v>
      </c>
      <c r="R211" s="467">
        <f t="shared" si="142"/>
        <v>878.44741087610964</v>
      </c>
      <c r="S211" s="464">
        <f t="shared" si="143"/>
        <v>129.70881832924735</v>
      </c>
      <c r="T211" s="465">
        <f t="shared" si="144"/>
        <v>5354.3758819097839</v>
      </c>
      <c r="U211" s="465">
        <f t="shared" si="145"/>
        <v>17735.901939855787</v>
      </c>
    </row>
    <row r="212" spans="1:21">
      <c r="A212">
        <f>'Input data'!A131</f>
        <v>2031</v>
      </c>
      <c r="C212" s="266">
        <f>'4A SWD Case 3'!BN101</f>
        <v>520.84977099142407</v>
      </c>
      <c r="D212" s="3">
        <f>'4B Biological treatment '!T265</f>
        <v>4.0493987541849163</v>
      </c>
      <c r="E212" s="152">
        <f>'4B Biological treatment '!U265</f>
        <v>20.246993770924579</v>
      </c>
      <c r="F212" s="152">
        <f>'4B Biological treatment '!W265</f>
        <v>1.2148196262554747</v>
      </c>
      <c r="G212" s="688">
        <f>'4C2 Open-burning '!R170</f>
        <v>12.017755170950901</v>
      </c>
      <c r="H212" s="688">
        <f>'4C2 Open-burning '!Z170</f>
        <v>4.0436066869728133</v>
      </c>
      <c r="I212" s="688">
        <f>'4C2 Open-burning '!AH170</f>
        <v>5.6293829931749084E-2</v>
      </c>
      <c r="J212" s="93">
        <f>'4D Wastewater treatment and dis'!AV207</f>
        <v>208.60999274620306</v>
      </c>
      <c r="K212" s="3">
        <f>'4D Wastewater treatment and dis'!AW207</f>
        <v>3.2880554445513064</v>
      </c>
      <c r="L212" s="465">
        <f t="shared" si="150"/>
        <v>10937.845190819906</v>
      </c>
      <c r="M212" s="688">
        <f t="shared" si="146"/>
        <v>85.037373837883237</v>
      </c>
      <c r="N212" s="465">
        <f t="shared" si="147"/>
        <v>801.78095332861335</v>
      </c>
      <c r="O212" s="464">
        <f t="shared" si="148"/>
        <v>114.3845828762222</v>
      </c>
      <c r="P212" s="465">
        <f t="shared" si="149"/>
        <v>5400.1070354811691</v>
      </c>
      <c r="Q212" s="465">
        <f t="shared" si="141"/>
        <v>10937.845190819906</v>
      </c>
      <c r="R212" s="467">
        <f t="shared" si="142"/>
        <v>886.8183271664966</v>
      </c>
      <c r="S212" s="464">
        <f t="shared" si="143"/>
        <v>114.3845828762222</v>
      </c>
      <c r="T212" s="465">
        <f t="shared" si="144"/>
        <v>5400.1070354811691</v>
      </c>
      <c r="U212" s="465">
        <f t="shared" si="145"/>
        <v>17339.155136343794</v>
      </c>
    </row>
    <row r="213" spans="1:21">
      <c r="A213">
        <f>'Input data'!A132</f>
        <v>2032</v>
      </c>
      <c r="C213" s="266">
        <f>'4A SWD Case 3'!BN102</f>
        <v>500.55345001010829</v>
      </c>
      <c r="D213" s="3">
        <f>'4B Biological treatment '!T266</f>
        <v>4.0903579175678777</v>
      </c>
      <c r="E213" s="152">
        <f>'4B Biological treatment '!U266</f>
        <v>20.451789587839389</v>
      </c>
      <c r="F213" s="152">
        <f>'4B Biological treatment '!W266</f>
        <v>1.2271073752703632</v>
      </c>
      <c r="G213" s="688">
        <f>'4C2 Open-burning '!R171</f>
        <v>10.418897912871</v>
      </c>
      <c r="H213" s="688">
        <f>'4C2 Open-burning '!Z171</f>
        <v>3.5056401692395878</v>
      </c>
      <c r="I213" s="688">
        <f>'4C2 Open-burning '!AH171</f>
        <v>4.8804428018398988E-2</v>
      </c>
      <c r="J213" s="93">
        <f>'4D Wastewater treatment and dis'!AV208</f>
        <v>210.34191100943787</v>
      </c>
      <c r="K213" s="3">
        <f>'4D Wastewater treatment and dis'!AW208</f>
        <v>3.3153534814285477</v>
      </c>
      <c r="L213" s="465">
        <f t="shared" si="150"/>
        <v>10511.622450212275</v>
      </c>
      <c r="M213" s="688">
        <f t="shared" si="146"/>
        <v>85.897516268925429</v>
      </c>
      <c r="N213" s="465">
        <f t="shared" si="147"/>
        <v>809.89086767843969</v>
      </c>
      <c r="O213" s="464">
        <f t="shared" si="148"/>
        <v>99.166714152606033</v>
      </c>
      <c r="P213" s="465">
        <f t="shared" si="149"/>
        <v>5444.9397104410455</v>
      </c>
      <c r="Q213" s="465">
        <f t="shared" si="141"/>
        <v>10511.622450212275</v>
      </c>
      <c r="R213" s="467">
        <f t="shared" si="142"/>
        <v>895.78838394736511</v>
      </c>
      <c r="S213" s="464">
        <f t="shared" si="143"/>
        <v>99.166714152606033</v>
      </c>
      <c r="T213" s="465">
        <f t="shared" si="144"/>
        <v>5444.9397104410455</v>
      </c>
      <c r="U213" s="465">
        <f t="shared" si="145"/>
        <v>16951.517258753294</v>
      </c>
    </row>
    <row r="214" spans="1:21">
      <c r="A214">
        <f>'Input data'!A133</f>
        <v>2033</v>
      </c>
      <c r="C214" s="266">
        <f>'4A SWD Case 3'!BN103</f>
        <v>480.67568923612998</v>
      </c>
      <c r="D214" s="3">
        <f>'4B Biological treatment '!T267</f>
        <v>4.1332970091233703</v>
      </c>
      <c r="E214" s="152">
        <f>'4B Biological treatment '!U267</f>
        <v>20.666485045616852</v>
      </c>
      <c r="F214" s="152">
        <f>'4B Biological treatment '!W267</f>
        <v>1.2399891027370109</v>
      </c>
      <c r="G214" s="688">
        <f>'4C2 Open-burning '!R172</f>
        <v>10.388835267770672</v>
      </c>
      <c r="H214" s="688">
        <f>'4C2 Open-burning '!Z172</f>
        <v>3.4955250095424093</v>
      </c>
      <c r="I214" s="688">
        <f>'4C2 Open-burning '!AH172</f>
        <v>4.8663607922923346E-2</v>
      </c>
      <c r="J214" s="93">
        <f>'4D Wastewater treatment and dis'!AV209</f>
        <v>212.04141406655555</v>
      </c>
      <c r="K214" s="3">
        <f>'4D Wastewater treatment and dis'!AW209</f>
        <v>3.3421405984138115</v>
      </c>
      <c r="L214" s="465">
        <f t="shared" si="150"/>
        <v>10094.18947395873</v>
      </c>
      <c r="M214" s="688">
        <f t="shared" si="146"/>
        <v>86.799237191590777</v>
      </c>
      <c r="N214" s="465">
        <f t="shared" si="147"/>
        <v>818.3928078064273</v>
      </c>
      <c r="O214" s="464">
        <f t="shared" si="148"/>
        <v>98.88057892426751</v>
      </c>
      <c r="P214" s="465">
        <f t="shared" si="149"/>
        <v>5488.9332809059488</v>
      </c>
      <c r="Q214" s="465">
        <f t="shared" si="141"/>
        <v>10094.18947395873</v>
      </c>
      <c r="R214" s="467">
        <f t="shared" si="142"/>
        <v>905.1920449980181</v>
      </c>
      <c r="S214" s="464">
        <f t="shared" si="143"/>
        <v>98.88057892426751</v>
      </c>
      <c r="T214" s="465">
        <f t="shared" si="144"/>
        <v>5488.9332809059488</v>
      </c>
      <c r="U214" s="465">
        <f t="shared" si="145"/>
        <v>16587.195378786964</v>
      </c>
    </row>
    <row r="215" spans="1:21">
      <c r="A215">
        <f>'Input data'!A134</f>
        <v>2034</v>
      </c>
      <c r="C215" s="266">
        <f>'4A SWD Case 3'!BN104</f>
        <v>461.77845168404946</v>
      </c>
      <c r="D215" s="3">
        <f>'4B Biological treatment '!T268</f>
        <v>4.1784110088099586</v>
      </c>
      <c r="E215" s="152">
        <f>'4B Biological treatment '!U268</f>
        <v>20.892055044049791</v>
      </c>
      <c r="F215" s="152">
        <f>'4B Biological treatment '!W268</f>
        <v>1.2535233026429875</v>
      </c>
      <c r="G215" s="688">
        <f>'4C2 Open-burning '!R173</f>
        <v>10.360037950260082</v>
      </c>
      <c r="H215" s="688">
        <f>'4C2 Open-burning '!Z173</f>
        <v>3.4858355938407009</v>
      </c>
      <c r="I215" s="688">
        <f>'4C2 Open-burning '!AH173</f>
        <v>4.8528714902440595E-2</v>
      </c>
      <c r="J215" s="93">
        <f>'4D Wastewater treatment and dis'!AV210</f>
        <v>213.70481030126703</v>
      </c>
      <c r="K215" s="3">
        <f>'4D Wastewater treatment and dis'!AW210</f>
        <v>3.3683586092290607</v>
      </c>
      <c r="L215" s="465">
        <f t="shared" si="150"/>
        <v>9697.3474853650387</v>
      </c>
      <c r="M215" s="688">
        <f t="shared" si="146"/>
        <v>87.746631185009136</v>
      </c>
      <c r="N215" s="465">
        <f t="shared" si="147"/>
        <v>827.32537974437173</v>
      </c>
      <c r="O215" s="464">
        <f t="shared" si="148"/>
        <v>98.606487040671382</v>
      </c>
      <c r="P215" s="465">
        <f t="shared" si="149"/>
        <v>5531.992185187617</v>
      </c>
      <c r="Q215" s="465">
        <f t="shared" si="141"/>
        <v>9697.3474853650387</v>
      </c>
      <c r="R215" s="467">
        <f t="shared" si="142"/>
        <v>915.07201092938089</v>
      </c>
      <c r="S215" s="464">
        <f t="shared" si="143"/>
        <v>98.606487040671382</v>
      </c>
      <c r="T215" s="465">
        <f t="shared" si="144"/>
        <v>5531.992185187617</v>
      </c>
      <c r="U215" s="465">
        <f t="shared" si="145"/>
        <v>16243.018168522709</v>
      </c>
    </row>
    <row r="216" spans="1:21">
      <c r="A216">
        <f>'Input data'!A135</f>
        <v>2035</v>
      </c>
      <c r="C216" s="266">
        <f>'4A SWD Case 3'!BN105</f>
        <v>443.8135515901991</v>
      </c>
      <c r="D216" s="3">
        <f>'4B Biological treatment '!T269</f>
        <v>4.225441707371238</v>
      </c>
      <c r="E216" s="152">
        <f>'4B Biological treatment '!U269</f>
        <v>21.127208536856187</v>
      </c>
      <c r="F216" s="152">
        <f>'4B Biological treatment '!W269</f>
        <v>1.2676325122113714</v>
      </c>
      <c r="G216" s="688">
        <f>'4C2 Open-burning '!R174</f>
        <v>10.332378380504053</v>
      </c>
      <c r="H216" s="688">
        <f>'4C2 Open-burning '!Z174</f>
        <v>3.4765289954258303</v>
      </c>
      <c r="I216" s="688">
        <f>'4C2 Open-burning '!AH174</f>
        <v>4.8399151344714356E-2</v>
      </c>
      <c r="J216" s="93">
        <f>'4D Wastewater treatment and dis'!AV211</f>
        <v>215.33617840574607</v>
      </c>
      <c r="K216" s="3">
        <f>'4D Wastewater treatment and dis'!AW211</f>
        <v>3.3940718011398903</v>
      </c>
      <c r="L216" s="465">
        <f t="shared" si="150"/>
        <v>9320.0845833941803</v>
      </c>
      <c r="M216" s="688">
        <f t="shared" si="146"/>
        <v>88.734275854795996</v>
      </c>
      <c r="N216" s="465">
        <f t="shared" si="147"/>
        <v>836.63745805950509</v>
      </c>
      <c r="O216" s="464">
        <f t="shared" si="148"/>
        <v>98.343224201307947</v>
      </c>
      <c r="P216" s="465">
        <f t="shared" si="149"/>
        <v>5574.2220048740337</v>
      </c>
      <c r="Q216" s="465">
        <f t="shared" si="141"/>
        <v>9320.0845833941803</v>
      </c>
      <c r="R216" s="467">
        <f t="shared" si="142"/>
        <v>925.3717339143011</v>
      </c>
      <c r="S216" s="464">
        <f t="shared" si="143"/>
        <v>98.343224201307947</v>
      </c>
      <c r="T216" s="465">
        <f t="shared" si="144"/>
        <v>5574.2220048740337</v>
      </c>
      <c r="U216" s="465">
        <f t="shared" si="145"/>
        <v>15918.021546383821</v>
      </c>
    </row>
    <row r="217" spans="1:21">
      <c r="A217">
        <f>'Input data'!A136</f>
        <v>2036</v>
      </c>
      <c r="C217" s="266">
        <f>'4A SWD Case 3'!BN106</f>
        <v>426.73519568114972</v>
      </c>
      <c r="D217" s="3">
        <f>'4B Biological treatment '!T270</f>
        <v>4.273034787612084</v>
      </c>
      <c r="E217" s="152">
        <f>'4B Biological treatment '!U270</f>
        <v>21.365173938060419</v>
      </c>
      <c r="F217" s="152">
        <f>'4B Biological treatment '!W270</f>
        <v>1.2819104362836251</v>
      </c>
      <c r="G217" s="688">
        <f>'4C2 Open-burning '!R175</f>
        <v>10.305708371054591</v>
      </c>
      <c r="H217" s="688">
        <f>'4C2 Open-burning '!Z175</f>
        <v>3.4675553537583621</v>
      </c>
      <c r="I217" s="688">
        <f>'4C2 Open-burning '!AH175</f>
        <v>4.8274223106880454E-2</v>
      </c>
      <c r="J217" s="93">
        <f>'4D Wastewater treatment and dis'!AV212</f>
        <v>216.94142368646598</v>
      </c>
      <c r="K217" s="3">
        <f>'4D Wastewater treatment and dis'!AW212</f>
        <v>3.4193732520226052</v>
      </c>
      <c r="L217" s="465">
        <f t="shared" si="150"/>
        <v>8961.4391093041449</v>
      </c>
      <c r="M217" s="688">
        <f t="shared" si="146"/>
        <v>89.733730539853767</v>
      </c>
      <c r="N217" s="465">
        <f t="shared" si="147"/>
        <v>846.06088794719267</v>
      </c>
      <c r="O217" s="464">
        <f t="shared" si="148"/>
        <v>98.089379963113146</v>
      </c>
      <c r="P217" s="465">
        <f t="shared" si="149"/>
        <v>5615.7756055427935</v>
      </c>
      <c r="Q217" s="465">
        <f t="shared" si="141"/>
        <v>8961.4391093041449</v>
      </c>
      <c r="R217" s="467">
        <f t="shared" si="142"/>
        <v>935.79461848704648</v>
      </c>
      <c r="S217" s="464">
        <f t="shared" si="143"/>
        <v>98.089379963113146</v>
      </c>
      <c r="T217" s="465">
        <f t="shared" si="144"/>
        <v>5615.7756055427935</v>
      </c>
      <c r="U217" s="465">
        <f t="shared" si="145"/>
        <v>15611.098713297099</v>
      </c>
    </row>
    <row r="218" spans="1:21">
      <c r="A218">
        <f>'Input data'!A137</f>
        <v>2037</v>
      </c>
      <c r="C218" s="266">
        <f>'4A SWD Case 3'!BN107</f>
        <v>410.49987785534103</v>
      </c>
      <c r="D218" s="3">
        <f>'4B Biological treatment '!T271</f>
        <v>4.3231060187811003</v>
      </c>
      <c r="E218" s="152">
        <f>'4B Biological treatment '!U271</f>
        <v>21.615530093905502</v>
      </c>
      <c r="F218" s="152">
        <f>'4B Biological treatment '!W271</f>
        <v>1.29693180563433</v>
      </c>
      <c r="G218" s="688">
        <f>'4C2 Open-burning '!R176</f>
        <v>10.280053961038625</v>
      </c>
      <c r="H218" s="688">
        <f>'4C2 Open-burning '!Z176</f>
        <v>3.4589234302073111</v>
      </c>
      <c r="I218" s="688">
        <f>'4C2 Open-burning '!AH176</f>
        <v>4.815405216198311E-2</v>
      </c>
      <c r="J218" s="93">
        <f>'4D Wastewater treatment and dis'!AV213</f>
        <v>218.51632029843705</v>
      </c>
      <c r="K218" s="3">
        <f>'4D Wastewater treatment and dis'!AW213</f>
        <v>3.4441963552279091</v>
      </c>
      <c r="L218" s="465">
        <f t="shared" si="150"/>
        <v>8620.4974349621607</v>
      </c>
      <c r="M218" s="688">
        <f t="shared" si="146"/>
        <v>90.785226394403111</v>
      </c>
      <c r="N218" s="465">
        <f t="shared" si="147"/>
        <v>855.97499171865775</v>
      </c>
      <c r="O218" s="464">
        <f t="shared" si="148"/>
        <v>97.845202165606935</v>
      </c>
      <c r="P218" s="465">
        <f t="shared" si="149"/>
        <v>5656.5435963878299</v>
      </c>
      <c r="Q218" s="465">
        <f t="shared" si="141"/>
        <v>8620.4974349621607</v>
      </c>
      <c r="R218" s="467">
        <f t="shared" si="142"/>
        <v>946.76021811306089</v>
      </c>
      <c r="S218" s="464">
        <f t="shared" si="143"/>
        <v>97.845202165606935</v>
      </c>
      <c r="T218" s="465">
        <f t="shared" si="144"/>
        <v>5656.5435963878299</v>
      </c>
      <c r="U218" s="465">
        <f t="shared" si="145"/>
        <v>15321.646451628658</v>
      </c>
    </row>
    <row r="219" spans="1:21">
      <c r="A219">
        <f>'Input data'!A138</f>
        <v>2038</v>
      </c>
      <c r="C219" s="266">
        <f>'4A SWD Case 3'!BN108</f>
        <v>395.06619006588795</v>
      </c>
      <c r="D219" s="3">
        <f>'4B Biological treatment '!T272</f>
        <v>4.3755681773467163</v>
      </c>
      <c r="E219" s="152">
        <f>'4B Biological treatment '!U272</f>
        <v>21.87784088673358</v>
      </c>
      <c r="F219" s="152">
        <f>'4B Biological treatment '!W272</f>
        <v>1.312670453204015</v>
      </c>
      <c r="G219" s="688">
        <f>'4C2 Open-burning '!R177</f>
        <v>10.255502224530307</v>
      </c>
      <c r="H219" s="688">
        <f>'4C2 Open-burning '!Z177</f>
        <v>3.4506625225328218</v>
      </c>
      <c r="I219" s="688">
        <f>'4C2 Open-burning '!AH177</f>
        <v>4.8039046384292676E-2</v>
      </c>
      <c r="J219" s="93">
        <f>'4D Wastewater treatment and dis'!AV214</f>
        <v>220.05262448500631</v>
      </c>
      <c r="K219" s="3">
        <f>'4D Wastewater treatment and dis'!AW214</f>
        <v>3.4684111748472248</v>
      </c>
      <c r="L219" s="465">
        <f t="shared" si="150"/>
        <v>8296.3899913836467</v>
      </c>
      <c r="M219" s="688">
        <f t="shared" si="146"/>
        <v>91.886931724281041</v>
      </c>
      <c r="N219" s="465">
        <f t="shared" si="147"/>
        <v>866.36249911464984</v>
      </c>
      <c r="O219" s="464">
        <f t="shared" si="148"/>
        <v>97.611519576850284</v>
      </c>
      <c r="P219" s="465">
        <f t="shared" si="149"/>
        <v>5696.3125783877713</v>
      </c>
      <c r="Q219" s="465">
        <f t="shared" si="141"/>
        <v>8296.3899913836467</v>
      </c>
      <c r="R219" s="467">
        <f t="shared" si="142"/>
        <v>958.24943083893083</v>
      </c>
      <c r="S219" s="464">
        <f t="shared" si="143"/>
        <v>97.611519576850284</v>
      </c>
      <c r="T219" s="465">
        <f t="shared" si="144"/>
        <v>5696.3125783877713</v>
      </c>
      <c r="U219" s="465">
        <f t="shared" si="145"/>
        <v>15048.563520187199</v>
      </c>
    </row>
    <row r="220" spans="1:21">
      <c r="A220">
        <f>'Input data'!A139</f>
        <v>2039</v>
      </c>
      <c r="C220" s="266">
        <f>'4A SWD Case 3'!BN109</f>
        <v>380.39469152543944</v>
      </c>
      <c r="D220" s="3">
        <f>'4B Biological treatment '!T273</f>
        <v>4.4288650918723915</v>
      </c>
      <c r="E220" s="152">
        <f>'4B Biological treatment '!U273</f>
        <v>22.144325459361955</v>
      </c>
      <c r="F220" s="152">
        <f>'4B Biological treatment '!W273</f>
        <v>1.3286595275617172</v>
      </c>
      <c r="G220" s="688">
        <f>'4C2 Open-burning '!R178</f>
        <v>10.231998239602671</v>
      </c>
      <c r="H220" s="688">
        <f>'4C2 Open-burning '!Z178</f>
        <v>3.4427541511879278</v>
      </c>
      <c r="I220" s="688">
        <f>'4C2 Open-burning '!AH178</f>
        <v>4.7928948507325347E-2</v>
      </c>
      <c r="J220" s="93">
        <f>'4D Wastewater treatment and dis'!AV215</f>
        <v>221.55079369949215</v>
      </c>
      <c r="K220" s="3">
        <f>'4D Wastewater treatment and dis'!AW215</f>
        <v>3.492024921138575</v>
      </c>
      <c r="L220" s="465">
        <f t="shared" si="150"/>
        <v>7988.2885220342287</v>
      </c>
      <c r="M220" s="688">
        <f t="shared" si="146"/>
        <v>93.006166929320216</v>
      </c>
      <c r="N220" s="465">
        <f t="shared" si="147"/>
        <v>876.91528819073346</v>
      </c>
      <c r="O220" s="464">
        <f t="shared" si="148"/>
        <v>97.387809451820004</v>
      </c>
      <c r="P220" s="465">
        <f t="shared" si="149"/>
        <v>5735.0943932422933</v>
      </c>
      <c r="Q220" s="465">
        <f t="shared" si="141"/>
        <v>7988.2885220342287</v>
      </c>
      <c r="R220" s="467">
        <f t="shared" si="142"/>
        <v>969.92145512005368</v>
      </c>
      <c r="S220" s="464">
        <f t="shared" si="143"/>
        <v>97.387809451820004</v>
      </c>
      <c r="T220" s="465">
        <f t="shared" si="144"/>
        <v>5735.0943932422933</v>
      </c>
      <c r="U220" s="465">
        <f t="shared" si="145"/>
        <v>14790.692179848396</v>
      </c>
    </row>
    <row r="221" spans="1:21">
      <c r="A221">
        <f>'Input data'!A140</f>
        <v>2040</v>
      </c>
      <c r="C221" s="266">
        <f>'4A SWD Case 3'!BN110</f>
        <v>366.44787790327024</v>
      </c>
      <c r="D221" s="3">
        <f>'4B Biological treatment '!T274</f>
        <v>4.4824166771091472</v>
      </c>
      <c r="E221" s="152">
        <f>'4B Biological treatment '!U274</f>
        <v>22.412083385545735</v>
      </c>
      <c r="F221" s="152">
        <f>'4B Biological treatment '!W274</f>
        <v>1.344725003132744</v>
      </c>
      <c r="G221" s="688">
        <f>'4C2 Open-burning '!R179</f>
        <v>10.209463213141309</v>
      </c>
      <c r="H221" s="688">
        <f>'4C2 Open-burning '!Z179</f>
        <v>3.4351718047019117</v>
      </c>
      <c r="I221" s="688">
        <f>'4C2 Open-burning '!AH179</f>
        <v>4.7823389446662368E-2</v>
      </c>
      <c r="J221" s="93">
        <f>'4D Wastewater treatment and dis'!AV216</f>
        <v>223.01308961669224</v>
      </c>
      <c r="K221" s="3">
        <f>'4D Wastewater treatment and dis'!AW216</f>
        <v>3.5150732420210016</v>
      </c>
      <c r="L221" s="465">
        <f t="shared" si="150"/>
        <v>7695.4054359686752</v>
      </c>
      <c r="M221" s="688">
        <f t="shared" si="146"/>
        <v>94.130750219292096</v>
      </c>
      <c r="N221" s="465">
        <f t="shared" si="147"/>
        <v>887.51850206761105</v>
      </c>
      <c r="O221" s="464">
        <f t="shared" si="148"/>
        <v>97.173321840346787</v>
      </c>
      <c r="P221" s="465">
        <f t="shared" si="149"/>
        <v>5772.9475869770476</v>
      </c>
      <c r="Q221" s="465">
        <f t="shared" si="141"/>
        <v>7695.4054359686752</v>
      </c>
      <c r="R221" s="467">
        <f t="shared" si="142"/>
        <v>981.64925228690311</v>
      </c>
      <c r="S221" s="464">
        <f t="shared" si="143"/>
        <v>97.173321840346787</v>
      </c>
      <c r="T221" s="465">
        <f t="shared" si="144"/>
        <v>5772.9475869770476</v>
      </c>
      <c r="U221" s="465">
        <f t="shared" si="145"/>
        <v>14547.175597072972</v>
      </c>
    </row>
    <row r="222" spans="1:21">
      <c r="A222">
        <f>'Input data'!A141</f>
        <v>2041</v>
      </c>
      <c r="C222" s="266">
        <f>'4A SWD Case 3'!BN111</f>
        <v>353.19009904686482</v>
      </c>
      <c r="D222" s="3">
        <f>'4B Biological treatment '!T275</f>
        <v>4.5360371990441664</v>
      </c>
      <c r="E222" s="152">
        <f>'4B Biological treatment '!U275</f>
        <v>22.680185995220828</v>
      </c>
      <c r="F222" s="152">
        <f>'4B Biological treatment '!W275</f>
        <v>1.3608111597132497</v>
      </c>
      <c r="G222" s="688">
        <f>'4C2 Open-burning '!R180</f>
        <v>10.187818403388871</v>
      </c>
      <c r="H222" s="688">
        <f>'4C2 Open-burning '!Z180</f>
        <v>3.4278889888841313</v>
      </c>
      <c r="I222" s="688">
        <f>'4C2 Open-burning '!AH180</f>
        <v>4.7722000358452768E-2</v>
      </c>
      <c r="J222" s="93">
        <f>'4D Wastewater treatment and dis'!AV217</f>
        <v>224.44211940062368</v>
      </c>
      <c r="K222" s="3">
        <f>'4D Wastewater treatment and dis'!AW217</f>
        <v>3.5375972309230974</v>
      </c>
      <c r="L222" s="465">
        <f t="shared" si="150"/>
        <v>7416.9920799841611</v>
      </c>
      <c r="M222" s="688">
        <f t="shared" si="146"/>
        <v>95.256781179927486</v>
      </c>
      <c r="N222" s="465">
        <f t="shared" si="147"/>
        <v>898.13536541074473</v>
      </c>
      <c r="O222" s="464">
        <f t="shared" si="148"/>
        <v>96.967307281075989</v>
      </c>
      <c r="P222" s="465">
        <f t="shared" si="149"/>
        <v>5809.9396489992578</v>
      </c>
      <c r="Q222" s="465">
        <f t="shared" si="141"/>
        <v>7416.9920799841611</v>
      </c>
      <c r="R222" s="467">
        <f t="shared" si="142"/>
        <v>993.39214659067216</v>
      </c>
      <c r="S222" s="464">
        <f t="shared" si="143"/>
        <v>96.967307281075989</v>
      </c>
      <c r="T222" s="465">
        <f t="shared" si="144"/>
        <v>5809.9396489992578</v>
      </c>
      <c r="U222" s="465">
        <f t="shared" si="145"/>
        <v>14317.291182855168</v>
      </c>
    </row>
    <row r="223" spans="1:21">
      <c r="A223">
        <f>'Input data'!A142</f>
        <v>2042</v>
      </c>
      <c r="C223" s="266">
        <f>'4A SWD Case 3'!BN112</f>
        <v>340.58746977152788</v>
      </c>
      <c r="D223" s="3">
        <f>'4B Biological treatment '!T276</f>
        <v>4.5902379385138374</v>
      </c>
      <c r="E223" s="152">
        <f>'4B Biological treatment '!U276</f>
        <v>22.951189692569187</v>
      </c>
      <c r="F223" s="152">
        <f>'4B Biological treatment '!W276</f>
        <v>1.3770713815541509</v>
      </c>
      <c r="G223" s="688">
        <f>'4C2 Open-burning '!R181</f>
        <v>10.167115429819541</v>
      </c>
      <c r="H223" s="688">
        <f>'4C2 Open-burning '!Z181</f>
        <v>3.4209230721073012</v>
      </c>
      <c r="I223" s="688">
        <f>'4C2 Open-burning '!AH181</f>
        <v>4.7625023039759309E-2</v>
      </c>
      <c r="J223" s="93">
        <f>'4D Wastewater treatment and dis'!AV218</f>
        <v>225.83200973455592</v>
      </c>
      <c r="K223" s="3">
        <f>'4D Wastewater treatment and dis'!AW218</f>
        <v>3.5595043141824068</v>
      </c>
      <c r="L223" s="465">
        <f t="shared" si="150"/>
        <v>7152.3368652020854</v>
      </c>
      <c r="M223" s="688">
        <f t="shared" si="146"/>
        <v>96.394996708790586</v>
      </c>
      <c r="N223" s="465">
        <f t="shared" si="147"/>
        <v>908.8671118257397</v>
      </c>
      <c r="O223" s="464">
        <f t="shared" si="148"/>
        <v>96.77025708639826</v>
      </c>
      <c r="P223" s="465">
        <f t="shared" si="149"/>
        <v>5845.9185418222205</v>
      </c>
      <c r="Q223" s="465">
        <f t="shared" si="141"/>
        <v>7152.3368652020854</v>
      </c>
      <c r="R223" s="467">
        <f t="shared" si="142"/>
        <v>1005.2621085345303</v>
      </c>
      <c r="S223" s="464">
        <f t="shared" si="143"/>
        <v>96.77025708639826</v>
      </c>
      <c r="T223" s="465">
        <f t="shared" si="144"/>
        <v>5845.9185418222205</v>
      </c>
      <c r="U223" s="465">
        <f t="shared" si="145"/>
        <v>14100.287772645233</v>
      </c>
    </row>
    <row r="224" spans="1:21">
      <c r="A224">
        <f>'Input data'!A143</f>
        <v>2043</v>
      </c>
      <c r="C224" s="266">
        <f>'4A SWD Case 3'!BN113</f>
        <v>328.6648099208798</v>
      </c>
      <c r="D224" s="3">
        <f>'4B Biological treatment '!T277</f>
        <v>4.6434215621811656</v>
      </c>
      <c r="E224" s="152">
        <f>'4B Biological treatment '!U277</f>
        <v>23.217107810905823</v>
      </c>
      <c r="F224" s="152">
        <f>'4B Biological treatment '!W277</f>
        <v>1.3930264686543494</v>
      </c>
      <c r="G224" s="688">
        <f>'4C2 Open-burning '!R182</f>
        <v>10.147373436568214</v>
      </c>
      <c r="H224" s="688">
        <f>'4C2 Open-burning '!Z182</f>
        <v>3.4142804957867083</v>
      </c>
      <c r="I224" s="688">
        <f>'4C2 Open-burning '!AH182</f>
        <v>4.7532547165954668E-2</v>
      </c>
      <c r="J224" s="93">
        <f>'4D Wastewater treatment and dis'!AV219</f>
        <v>227.17889305861576</v>
      </c>
      <c r="K224" s="3">
        <f>'4D Wastewater treatment and dis'!AW219</f>
        <v>3.5807335323447322</v>
      </c>
      <c r="L224" s="465">
        <f t="shared" si="150"/>
        <v>6901.9610083384759</v>
      </c>
      <c r="M224" s="688">
        <f t="shared" si="146"/>
        <v>97.51185280580448</v>
      </c>
      <c r="N224" s="465">
        <f t="shared" si="147"/>
        <v>919.39746931187062</v>
      </c>
      <c r="O224" s="464">
        <f t="shared" si="148"/>
        <v>96.582353469535036</v>
      </c>
      <c r="P224" s="465">
        <f t="shared" si="149"/>
        <v>5880.7841492577973</v>
      </c>
      <c r="Q224" s="465">
        <f t="shared" si="141"/>
        <v>6901.9610083384759</v>
      </c>
      <c r="R224" s="467">
        <f t="shared" si="142"/>
        <v>1016.9093221176751</v>
      </c>
      <c r="S224" s="464">
        <f t="shared" si="143"/>
        <v>96.582353469535036</v>
      </c>
      <c r="T224" s="465">
        <f t="shared" si="144"/>
        <v>5880.7841492577973</v>
      </c>
      <c r="U224" s="465">
        <f t="shared" si="145"/>
        <v>13896.236833183484</v>
      </c>
    </row>
    <row r="225" spans="1:21">
      <c r="A225">
        <f>'Input data'!A144</f>
        <v>2044</v>
      </c>
      <c r="C225" s="266">
        <f>'4A SWD Case 3'!BN114</f>
        <v>317.70285184030627</v>
      </c>
      <c r="D225" s="3">
        <f>'4B Biological treatment '!T278</f>
        <v>4.6958197092514151</v>
      </c>
      <c r="E225" s="152">
        <f>'4B Biological treatment '!U278</f>
        <v>23.479098546257077</v>
      </c>
      <c r="F225" s="152">
        <f>'4B Biological treatment '!W278</f>
        <v>1.4087459127754245</v>
      </c>
      <c r="G225" s="688">
        <f>'4C2 Open-burning '!R183</f>
        <v>10.128559265683741</v>
      </c>
      <c r="H225" s="688">
        <f>'4C2 Open-burning '!Z183</f>
        <v>3.407950103286935</v>
      </c>
      <c r="I225" s="688">
        <f>'4C2 Open-burning '!AH183</f>
        <v>4.7444417417843512E-2</v>
      </c>
      <c r="J225" s="93">
        <f>'4D Wastewater treatment and dis'!AV220</f>
        <v>228.48248466409441</v>
      </c>
      <c r="K225" s="3">
        <f>'4D Wastewater treatment and dis'!AW220</f>
        <v>3.6012803979068257</v>
      </c>
      <c r="L225" s="465">
        <f t="shared" si="150"/>
        <v>6671.7598886464311</v>
      </c>
      <c r="M225" s="688">
        <f t="shared" si="146"/>
        <v>98.612213894279719</v>
      </c>
      <c r="N225" s="465">
        <f t="shared" si="147"/>
        <v>929.77230243178019</v>
      </c>
      <c r="O225" s="464">
        <f t="shared" si="148"/>
        <v>96.40328083424086</v>
      </c>
      <c r="P225" s="465">
        <f t="shared" si="149"/>
        <v>5914.5291012970993</v>
      </c>
      <c r="Q225" s="465">
        <f t="shared" si="141"/>
        <v>6671.7598886464311</v>
      </c>
      <c r="R225" s="467">
        <f t="shared" si="142"/>
        <v>1028.3845163260598</v>
      </c>
      <c r="S225" s="464">
        <f t="shared" si="143"/>
        <v>96.40328083424086</v>
      </c>
      <c r="T225" s="465">
        <f t="shared" si="144"/>
        <v>5914.5291012970993</v>
      </c>
      <c r="U225" s="465">
        <f t="shared" si="145"/>
        <v>13711.07678710383</v>
      </c>
    </row>
    <row r="226" spans="1:21">
      <c r="A226">
        <f>'Input data'!A145</f>
        <v>2045</v>
      </c>
      <c r="C226" s="266">
        <f>'4A SWD Case 3'!BN115</f>
        <v>307.63835094900918</v>
      </c>
      <c r="D226" s="3">
        <f>'4B Biological treatment '!T279</f>
        <v>4.7475155596477467</v>
      </c>
      <c r="E226" s="152">
        <f>'4B Biological treatment '!U279</f>
        <v>23.737577798238732</v>
      </c>
      <c r="F226" s="152">
        <f>'4B Biological treatment '!W279</f>
        <v>1.4242546678943238</v>
      </c>
      <c r="G226" s="688">
        <f>'4C2 Open-burning '!R184</f>
        <v>10.110703040811066</v>
      </c>
      <c r="H226" s="688">
        <f>'4C2 Open-burning '!Z184</f>
        <v>3.4019420302922563</v>
      </c>
      <c r="I226" s="688">
        <f>'4C2 Open-burning '!AH184</f>
        <v>4.7360774901258118E-2</v>
      </c>
      <c r="J226" s="93">
        <f>'4D Wastewater treatment and dis'!AV221</f>
        <v>229.73817802806613</v>
      </c>
      <c r="K226" s="3">
        <f>'4D Wastewater treatment and dis'!AW221</f>
        <v>3.6210723040746049</v>
      </c>
      <c r="L226" s="465">
        <f t="shared" si="150"/>
        <v>6460.4053699291926</v>
      </c>
      <c r="M226" s="688">
        <f t="shared" si="146"/>
        <v>99.69782675260268</v>
      </c>
      <c r="N226" s="465">
        <f t="shared" si="147"/>
        <v>940.00808081025366</v>
      </c>
      <c r="O226" s="464">
        <f t="shared" si="148"/>
        <v>96.233325896338457</v>
      </c>
      <c r="P226" s="465">
        <f t="shared" si="149"/>
        <v>5947.0341528525169</v>
      </c>
      <c r="Q226" s="465">
        <f t="shared" si="141"/>
        <v>6460.4053699291926</v>
      </c>
      <c r="R226" s="467">
        <f t="shared" si="142"/>
        <v>1039.7059075628563</v>
      </c>
      <c r="S226" s="464">
        <f t="shared" si="143"/>
        <v>96.233325896338457</v>
      </c>
      <c r="T226" s="465">
        <f t="shared" si="144"/>
        <v>5947.0341528525169</v>
      </c>
      <c r="U226" s="465">
        <f t="shared" si="145"/>
        <v>13543.378756240905</v>
      </c>
    </row>
    <row r="227" spans="1:21">
      <c r="A227">
        <f>'Input data'!A146</f>
        <v>2046</v>
      </c>
      <c r="C227" s="266">
        <f>'4A SWD Case 3'!BN116</f>
        <v>298.26322451179482</v>
      </c>
      <c r="D227" s="3">
        <f>'4B Biological treatment '!T280</f>
        <v>4.7994469609545165</v>
      </c>
      <c r="E227" s="152">
        <f>'4B Biological treatment '!U280</f>
        <v>23.997234804772582</v>
      </c>
      <c r="F227" s="152">
        <f>'4B Biological treatment '!W280</f>
        <v>1.439834088286355</v>
      </c>
      <c r="G227" s="688">
        <f>'4C2 Open-burning '!R185</f>
        <v>10.093840910311762</v>
      </c>
      <c r="H227" s="688">
        <f>'4C2 Open-burning '!Z185</f>
        <v>3.3962684396196492</v>
      </c>
      <c r="I227" s="688">
        <f>'4C2 Open-burning '!AH185</f>
        <v>4.7281788943139322E-2</v>
      </c>
      <c r="J227" s="93">
        <f>'4D Wastewater treatment and dis'!AV222</f>
        <v>230.94084519480145</v>
      </c>
      <c r="K227" s="3">
        <f>'4D Wastewater treatment and dis'!AW222</f>
        <v>3.6400284253682678</v>
      </c>
      <c r="L227" s="465">
        <f t="shared" si="150"/>
        <v>6263.5277147476909</v>
      </c>
      <c r="M227" s="688">
        <f t="shared" si="146"/>
        <v>100.78838618004485</v>
      </c>
      <c r="N227" s="465">
        <f t="shared" si="147"/>
        <v>950.29049826899427</v>
      </c>
      <c r="O227" s="464">
        <f t="shared" si="148"/>
        <v>96.072832714697583</v>
      </c>
      <c r="P227" s="465">
        <f t="shared" si="149"/>
        <v>5978.1665609549937</v>
      </c>
      <c r="Q227" s="465">
        <f t="shared" si="141"/>
        <v>6263.5277147476909</v>
      </c>
      <c r="R227" s="467">
        <f t="shared" si="142"/>
        <v>1051.0788844490392</v>
      </c>
      <c r="S227" s="464">
        <f t="shared" si="143"/>
        <v>96.072832714697583</v>
      </c>
      <c r="T227" s="465">
        <f t="shared" si="144"/>
        <v>5978.1665609549937</v>
      </c>
      <c r="U227" s="465">
        <f t="shared" si="145"/>
        <v>13388.84599286642</v>
      </c>
    </row>
    <row r="228" spans="1:21">
      <c r="A228">
        <f>'Input data'!A147</f>
        <v>2047</v>
      </c>
      <c r="C228" s="266">
        <f>'4A SWD Case 3'!BN117</f>
        <v>289.8587045371591</v>
      </c>
      <c r="D228" s="3">
        <f>'4B Biological treatment '!T281</f>
        <v>4.8518455652380279</v>
      </c>
      <c r="E228" s="152">
        <f>'4B Biological treatment '!U281</f>
        <v>24.259227826190141</v>
      </c>
      <c r="F228" s="152">
        <f>'4B Biological treatment '!W281</f>
        <v>1.4555536695714082</v>
      </c>
      <c r="G228" s="688">
        <f>'4C2 Open-burning '!R186</f>
        <v>10.07794346860417</v>
      </c>
      <c r="H228" s="688">
        <f>'4C2 Open-burning '!Z186</f>
        <v>3.3909194371911449</v>
      </c>
      <c r="I228" s="688">
        <f>'4C2 Open-burning '!AH186</f>
        <v>4.7207321801222474E-2</v>
      </c>
      <c r="J228" s="93">
        <f>'4D Wastewater treatment and dis'!AV223</f>
        <v>232.09003830790473</v>
      </c>
      <c r="K228" s="3">
        <f>'4D Wastewater treatment and dis'!AW223</f>
        <v>3.658141702793944</v>
      </c>
      <c r="L228" s="465">
        <f t="shared" si="150"/>
        <v>6087.0327952803409</v>
      </c>
      <c r="M228" s="688">
        <f t="shared" si="146"/>
        <v>101.88875686999859</v>
      </c>
      <c r="N228" s="465">
        <f t="shared" si="147"/>
        <v>960.66542191712949</v>
      </c>
      <c r="O228" s="464">
        <f t="shared" si="148"/>
        <v>95.921521407997176</v>
      </c>
      <c r="P228" s="465">
        <f t="shared" si="149"/>
        <v>6007.9147323321222</v>
      </c>
      <c r="Q228" s="465">
        <f t="shared" si="141"/>
        <v>6087.0327952803409</v>
      </c>
      <c r="R228" s="467">
        <f t="shared" si="142"/>
        <v>1062.554178787128</v>
      </c>
      <c r="S228" s="464">
        <f t="shared" si="143"/>
        <v>95.921521407997176</v>
      </c>
      <c r="T228" s="465">
        <f t="shared" si="144"/>
        <v>6007.9147323321222</v>
      </c>
      <c r="U228" s="465">
        <f t="shared" si="145"/>
        <v>13253.423227807587</v>
      </c>
    </row>
    <row r="229" spans="1:21">
      <c r="A229">
        <f>'Input data'!A148</f>
        <v>2048</v>
      </c>
      <c r="C229" s="266">
        <f>'4A SWD Case 3'!BN118</f>
        <v>282.32742308709669</v>
      </c>
      <c r="D229" s="3">
        <f>'4B Biological treatment '!T282</f>
        <v>4.9029488782364101</v>
      </c>
      <c r="E229" s="152">
        <f>'4B Biological treatment '!U282</f>
        <v>24.514744391182049</v>
      </c>
      <c r="F229" s="152">
        <f>'4B Biological treatment '!W282</f>
        <v>1.4708846634709229</v>
      </c>
      <c r="G229" s="688">
        <f>'4C2 Open-burning '!R187</f>
        <v>10.062964389233889</v>
      </c>
      <c r="H229" s="688">
        <f>'4C2 Open-burning '!Z187</f>
        <v>3.3858794355731412</v>
      </c>
      <c r="I229" s="688">
        <f>'4C2 Open-burning '!AH187</f>
        <v>4.713715647212316E-2</v>
      </c>
      <c r="J229" s="93">
        <f>'4D Wastewater treatment and dis'!AV224</f>
        <v>233.1867298555494</v>
      </c>
      <c r="K229" s="3">
        <f>'4D Wastewater treatment and dis'!AW224</f>
        <v>3.6754274644526079</v>
      </c>
      <c r="L229" s="465">
        <f t="shared" si="150"/>
        <v>5928.8758848290308</v>
      </c>
      <c r="M229" s="688">
        <f t="shared" si="146"/>
        <v>102.96192644296461</v>
      </c>
      <c r="N229" s="465">
        <f t="shared" si="147"/>
        <v>970.78387789080921</v>
      </c>
      <c r="O229" s="464">
        <f t="shared" si="148"/>
        <v>95.778951042628037</v>
      </c>
      <c r="P229" s="465">
        <f t="shared" si="149"/>
        <v>6036.3038409468463</v>
      </c>
      <c r="Q229" s="465">
        <f t="shared" si="141"/>
        <v>5928.8758848290308</v>
      </c>
      <c r="R229" s="467">
        <f t="shared" si="142"/>
        <v>1073.7458043337738</v>
      </c>
      <c r="S229" s="464">
        <f t="shared" si="143"/>
        <v>95.778951042628037</v>
      </c>
      <c r="T229" s="465">
        <f t="shared" si="144"/>
        <v>6036.3038409468463</v>
      </c>
      <c r="U229" s="465">
        <f t="shared" si="145"/>
        <v>13134.704481152279</v>
      </c>
    </row>
    <row r="230" spans="1:21">
      <c r="A230">
        <f>'Input data'!A149</f>
        <v>2049</v>
      </c>
      <c r="C230" s="266">
        <f>'4A SWD Case 3'!BN119</f>
        <v>275.64647191079649</v>
      </c>
      <c r="D230" s="3">
        <f>'4B Biological treatment '!T283</f>
        <v>4.9514891608267355</v>
      </c>
      <c r="E230" s="152">
        <f>'4B Biological treatment '!U283</f>
        <v>24.757445804133678</v>
      </c>
      <c r="F230" s="152">
        <f>'4B Biological treatment '!W283</f>
        <v>1.4854467482480207</v>
      </c>
      <c r="G230" s="688">
        <f>'4C2 Open-burning '!R188</f>
        <v>10.04886377478636</v>
      </c>
      <c r="H230" s="688">
        <f>'4C2 Open-burning '!Z188</f>
        <v>3.381135010507113</v>
      </c>
      <c r="I230" s="688">
        <f>'4C2 Open-burning '!AH188</f>
        <v>4.7071106067505079E-2</v>
      </c>
      <c r="J230" s="93">
        <f>'4D Wastewater treatment and dis'!AV225</f>
        <v>234.23164600489113</v>
      </c>
      <c r="K230" s="3">
        <f>'4D Wastewater treatment and dis'!AW225</f>
        <v>3.6918971559986042</v>
      </c>
      <c r="L230" s="465">
        <f t="shared" si="150"/>
        <v>5788.5759101267267</v>
      </c>
      <c r="M230" s="688">
        <f t="shared" si="146"/>
        <v>103.98127237736145</v>
      </c>
      <c r="N230" s="465">
        <f t="shared" si="147"/>
        <v>980.39485384369368</v>
      </c>
      <c r="O230" s="464">
        <f t="shared" si="148"/>
        <v>95.644741876362303</v>
      </c>
      <c r="P230" s="465">
        <f t="shared" si="149"/>
        <v>6063.3526844622811</v>
      </c>
      <c r="Q230" s="465">
        <f t="shared" si="141"/>
        <v>5788.5759101267267</v>
      </c>
      <c r="R230" s="467">
        <f t="shared" si="142"/>
        <v>1084.3761262210551</v>
      </c>
      <c r="S230" s="464">
        <f t="shared" si="143"/>
        <v>95.644741876362303</v>
      </c>
      <c r="T230" s="465">
        <f t="shared" si="144"/>
        <v>6063.3526844622811</v>
      </c>
      <c r="U230" s="465">
        <f t="shared" si="145"/>
        <v>13031.949462686425</v>
      </c>
    </row>
    <row r="231" spans="1:21">
      <c r="A231">
        <f>'Input data'!A150</f>
        <v>2050</v>
      </c>
      <c r="C231" s="266">
        <f>'4A SWD Case 3'!BN120</f>
        <v>270.01146952087049</v>
      </c>
      <c r="D231" s="3">
        <f>'4B Biological treatment '!T284</f>
        <v>4.9953114032889907</v>
      </c>
      <c r="E231" s="152">
        <f>'4B Biological treatment '!U284</f>
        <v>24.97655701644495</v>
      </c>
      <c r="F231" s="152">
        <f>'4B Biological treatment '!W284</f>
        <v>1.4985934209866969</v>
      </c>
      <c r="G231" s="688">
        <f>'4C2 Open-burning '!R189</f>
        <v>10.035680409829522</v>
      </c>
      <c r="H231" s="688">
        <f>'4C2 Open-burning '!Z189</f>
        <v>3.3766992118127677</v>
      </c>
      <c r="I231" s="688">
        <f>'4C2 Open-burning '!AH189</f>
        <v>4.7009352262884205E-2</v>
      </c>
      <c r="J231" s="93">
        <f>'4D Wastewater treatment and dis'!AV226</f>
        <v>235.21978675917049</v>
      </c>
      <c r="K231" s="3">
        <f>'4D Wastewater treatment and dis'!AW226</f>
        <v>3.7074719688075195</v>
      </c>
      <c r="L231" s="465">
        <f t="shared" si="150"/>
        <v>5670.2408599382807</v>
      </c>
      <c r="M231" s="688">
        <f t="shared" si="146"/>
        <v>104.90153946906881</v>
      </c>
      <c r="N231" s="465">
        <f t="shared" si="147"/>
        <v>989.07165785121992</v>
      </c>
      <c r="O231" s="464">
        <f t="shared" si="148"/>
        <v>95.519263059391761</v>
      </c>
      <c r="P231" s="465">
        <f t="shared" si="149"/>
        <v>6088.9318322729114</v>
      </c>
      <c r="Q231" s="417">
        <f t="shared" si="141"/>
        <v>5670.2408599382807</v>
      </c>
      <c r="R231" s="463">
        <f t="shared" si="142"/>
        <v>1093.9731973202888</v>
      </c>
      <c r="S231" s="460">
        <f t="shared" si="143"/>
        <v>95.519263059391761</v>
      </c>
      <c r="T231" s="417">
        <f t="shared" si="144"/>
        <v>6088.9318322729114</v>
      </c>
      <c r="U231" s="417">
        <f t="shared" si="145"/>
        <v>12948.665152590873</v>
      </c>
    </row>
    <row r="232" spans="1:21">
      <c r="E232" s="461"/>
    </row>
    <row r="233" spans="1:21">
      <c r="E233" s="461"/>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48" t="s">
        <v>747</v>
      </c>
    </row>
    <row r="2" spans="1:13">
      <c r="B2" s="1440" t="s">
        <v>518</v>
      </c>
      <c r="C2" s="1441"/>
      <c r="D2" s="1441"/>
      <c r="E2" s="1441"/>
      <c r="F2" s="1442"/>
      <c r="H2" s="1440" t="s">
        <v>518</v>
      </c>
      <c r="I2" s="1441"/>
      <c r="J2" s="1441"/>
      <c r="K2" s="1441"/>
      <c r="L2" s="1442"/>
      <c r="M2" s="1449"/>
    </row>
    <row r="3" spans="1:13">
      <c r="B3" s="455" t="s">
        <v>187</v>
      </c>
      <c r="C3" s="458" t="s">
        <v>194</v>
      </c>
      <c r="D3" s="458" t="s">
        <v>513</v>
      </c>
      <c r="E3" s="458" t="s">
        <v>517</v>
      </c>
      <c r="F3" s="459">
        <v>4</v>
      </c>
      <c r="H3" s="455" t="s">
        <v>187</v>
      </c>
      <c r="I3" s="458" t="s">
        <v>194</v>
      </c>
      <c r="J3" s="458" t="s">
        <v>513</v>
      </c>
      <c r="K3" s="458" t="s">
        <v>517</v>
      </c>
      <c r="L3" s="459">
        <v>4</v>
      </c>
      <c r="M3" s="1449"/>
    </row>
    <row r="4" spans="1:13" ht="57.6">
      <c r="B4" s="455" t="s">
        <v>233</v>
      </c>
      <c r="C4" s="458" t="s">
        <v>512</v>
      </c>
      <c r="D4" s="458" t="s">
        <v>38</v>
      </c>
      <c r="E4" s="458" t="s">
        <v>193</v>
      </c>
      <c r="F4" s="459" t="s">
        <v>627</v>
      </c>
      <c r="H4" s="455" t="s">
        <v>233</v>
      </c>
      <c r="I4" s="458" t="s">
        <v>512</v>
      </c>
      <c r="J4" s="458" t="s">
        <v>38</v>
      </c>
      <c r="K4" s="458" t="s">
        <v>193</v>
      </c>
      <c r="L4" s="459" t="s">
        <v>627</v>
      </c>
      <c r="M4" s="1449"/>
    </row>
    <row r="5" spans="1:13" ht="15" thickBot="1">
      <c r="B5" s="1437" t="s">
        <v>515</v>
      </c>
      <c r="C5" s="1438"/>
      <c r="D5" s="1438"/>
      <c r="E5" s="1438"/>
      <c r="F5" s="1439"/>
      <c r="H5" s="1437" t="s">
        <v>515</v>
      </c>
      <c r="I5" s="1438"/>
      <c r="J5" s="1438"/>
      <c r="K5" s="1438"/>
      <c r="L5" s="1439"/>
      <c r="M5" s="1450"/>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v>2030</v>
      </c>
      <c r="E4" s="521">
        <f>C4</f>
        <v>0.5</v>
      </c>
      <c r="F4" s="102">
        <f>2017+5</f>
        <v>2022</v>
      </c>
      <c r="G4" s="521">
        <f>E4</f>
        <v>0.5</v>
      </c>
      <c r="H4" s="102">
        <f>F4</f>
        <v>2022</v>
      </c>
    </row>
    <row r="5" spans="1:11">
      <c r="A5" s="1514"/>
      <c r="B5" s="1500"/>
      <c r="C5" s="517">
        <v>0.65</v>
      </c>
      <c r="D5" s="114">
        <v>2040</v>
      </c>
      <c r="E5" s="517">
        <f t="shared" ref="E5:E6" si="0">C5</f>
        <v>0.65</v>
      </c>
      <c r="F5" s="114">
        <f>2017+10</f>
        <v>2027</v>
      </c>
      <c r="G5" s="517">
        <f t="shared" ref="G5:G6" si="1">E5</f>
        <v>0.65</v>
      </c>
      <c r="H5" s="114">
        <f t="shared" ref="H5:H6" si="2">F5</f>
        <v>2027</v>
      </c>
    </row>
    <row r="6" spans="1:11" ht="15" thickBot="1">
      <c r="A6" s="1515"/>
      <c r="B6" s="1501"/>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63"/>
      <c r="BK75" s="1563"/>
      <c r="BL75" s="1563"/>
      <c r="BM75" s="1563"/>
      <c r="BN75" s="1563"/>
      <c r="BO75" s="1563"/>
      <c r="BP75" s="1563"/>
      <c r="BQ75" s="1563"/>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70" t="s">
        <v>602</v>
      </c>
      <c r="B94" s="1571"/>
      <c r="C94" s="1571"/>
      <c r="D94" s="1572"/>
      <c r="E94" s="1567" t="s">
        <v>600</v>
      </c>
      <c r="F94" s="1568"/>
      <c r="G94" s="1569"/>
      <c r="H94" s="1573" t="s">
        <v>601</v>
      </c>
      <c r="I94" s="1574"/>
      <c r="J94" s="1574"/>
      <c r="K94" s="1575"/>
      <c r="L94" s="1576" t="s">
        <v>598</v>
      </c>
      <c r="M94" s="1577"/>
      <c r="N94" s="1577"/>
      <c r="O94" s="1577"/>
      <c r="P94" s="1578"/>
      <c r="Q94" s="1591" t="s">
        <v>775</v>
      </c>
      <c r="R94" s="1577"/>
      <c r="S94" s="1577"/>
      <c r="T94" s="1577"/>
      <c r="U94" s="1578"/>
      <c r="V94" s="1496" t="s">
        <v>756</v>
      </c>
      <c r="W94" s="1478" t="s">
        <v>608</v>
      </c>
      <c r="X94" s="1579"/>
      <c r="Y94" s="1580" t="s">
        <v>594</v>
      </c>
      <c r="Z94" s="1539" t="s">
        <v>763</v>
      </c>
      <c r="AA94" s="1539"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635</v>
      </c>
      <c r="BW94" s="1491"/>
      <c r="BX94" s="1606"/>
      <c r="BY94" s="1490" t="s">
        <v>638</v>
      </c>
      <c r="BZ94" s="1491"/>
      <c r="CA94" s="1492"/>
      <c r="CB94" s="1605" t="s">
        <v>636</v>
      </c>
      <c r="CC94" s="1604"/>
      <c r="CD94" s="1603" t="s">
        <v>639</v>
      </c>
      <c r="CE94" s="1604"/>
      <c r="CG94" s="1595" t="s">
        <v>735</v>
      </c>
      <c r="CH94" s="1596"/>
      <c r="CI94" s="1596"/>
      <c r="CJ94" s="1596"/>
      <c r="CK94" s="1596"/>
      <c r="CL94" s="1596"/>
      <c r="CM94" s="1597"/>
    </row>
    <row r="95" spans="1:91" ht="42.6" customHeight="1" thickBot="1">
      <c r="A95" s="1565"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90"/>
      <c r="W95" s="1302" t="s">
        <v>605</v>
      </c>
      <c r="X95" s="1340" t="s">
        <v>576</v>
      </c>
      <c r="Y95" s="1581"/>
      <c r="Z95" s="1540"/>
      <c r="AA95" s="1540"/>
      <c r="AB95" s="1538"/>
      <c r="AC95" s="1536"/>
      <c r="AD95" s="1538"/>
      <c r="AE95" s="1538"/>
      <c r="AF95" s="1554"/>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98" t="s">
        <v>736</v>
      </c>
    </row>
    <row r="96" spans="1:91" ht="16.2" thickBot="1">
      <c r="A96" s="1566"/>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89"/>
      <c r="AC96" s="1536"/>
      <c r="AD96" s="1589"/>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99"/>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4401.0141751148003</v>
      </c>
      <c r="D99" s="205">
        <f>'Input data'!D119</f>
        <v>52983633.388733946</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111.72240417564642</v>
      </c>
      <c r="BW99" s="100">
        <f t="shared" si="65"/>
        <v>0.35971730536793667</v>
      </c>
      <c r="BX99" s="1385">
        <f t="shared" si="25"/>
        <v>52.983633388733949</v>
      </c>
      <c r="BY99" s="473">
        <f t="shared" si="66"/>
        <v>111.72240417564642</v>
      </c>
      <c r="BZ99" s="100">
        <f t="shared" si="67"/>
        <v>0.35971730536793667</v>
      </c>
      <c r="CA99" s="489">
        <f t="shared" si="26"/>
        <v>52.983633388733949</v>
      </c>
      <c r="CB99" s="579">
        <f t="shared" si="27"/>
        <v>4.7766344222348933E-2</v>
      </c>
      <c r="CC99" s="471">
        <f t="shared" si="68"/>
        <v>0.16793049938357785</v>
      </c>
      <c r="CD99" s="100">
        <f t="shared" si="28"/>
        <v>4.7766344222348933E-2</v>
      </c>
      <c r="CE99" s="471">
        <f t="shared" si="69"/>
        <v>0.16793049938357785</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58.801927000000006</v>
      </c>
      <c r="C100" s="204">
        <f>'Input data'!C120</f>
        <v>4136.4941459203392</v>
      </c>
      <c r="D100" s="205">
        <f>'Input data'!D120</f>
        <v>49362231.911950953</v>
      </c>
      <c r="E100" s="579">
        <f t="shared" si="29"/>
        <v>0.74072727272727268</v>
      </c>
      <c r="F100" s="100">
        <f t="shared" si="30"/>
        <v>0.29665909090909087</v>
      </c>
      <c r="G100" s="474">
        <f>B100*F100*'Input data'!$C$9</f>
        <v>533.91394852205713</v>
      </c>
      <c r="H100" s="473">
        <f>'Input data'!I120</f>
        <v>424.26313389388866</v>
      </c>
      <c r="I100" s="474">
        <f>'Input data'!K120</f>
        <v>24947.489828019668</v>
      </c>
      <c r="J100" s="474">
        <f t="shared" si="77"/>
        <v>9496.7251661098635</v>
      </c>
      <c r="K100" s="475">
        <f t="shared" si="78"/>
        <v>2096.8335910141996</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10683.513116033442</v>
      </c>
      <c r="AA100" s="475">
        <f t="shared" si="81"/>
        <v>1186.7879499235787</v>
      </c>
      <c r="AB100" s="938">
        <f t="shared" si="42"/>
        <v>0.11108592623361775</v>
      </c>
      <c r="AC100" s="118" t="str">
        <f t="shared" si="43"/>
        <v>Yes</v>
      </c>
      <c r="AD100" s="938">
        <f t="shared" si="44"/>
        <v>0.11108592623361775</v>
      </c>
      <c r="AE100" s="579">
        <f t="shared" si="11"/>
        <v>6.4309954162052319E-2</v>
      </c>
      <c r="AF100" s="475">
        <f t="shared" si="45"/>
        <v>396.97879120052397</v>
      </c>
      <c r="AG100" s="473">
        <f t="shared" si="46"/>
        <v>9496.7251661098635</v>
      </c>
      <c r="AH100" s="474">
        <f t="shared" si="82"/>
        <v>6838.4702676766829</v>
      </c>
      <c r="AI100" s="474">
        <f t="shared" si="83"/>
        <v>4314.2206364031299</v>
      </c>
      <c r="AJ100" s="474">
        <f t="shared" si="12"/>
        <v>2693.7018305317811</v>
      </c>
      <c r="AK100" s="474">
        <f t="shared" si="47"/>
        <v>23343.117900721456</v>
      </c>
      <c r="AL100" s="640">
        <f t="shared" si="13"/>
        <v>0</v>
      </c>
      <c r="AM100" s="579">
        <f t="shared" si="48"/>
        <v>0.40683190679580777</v>
      </c>
      <c r="AN100" s="100">
        <f t="shared" si="49"/>
        <v>0.29295445007649679</v>
      </c>
      <c r="AO100" s="100">
        <f t="shared" si="50"/>
        <v>0.18481766894857657</v>
      </c>
      <c r="AP100" s="100">
        <f t="shared" si="51"/>
        <v>0.11539597417911888</v>
      </c>
      <c r="AQ100" s="471">
        <f t="shared" si="52"/>
        <v>1</v>
      </c>
      <c r="AR100" s="473">
        <f t="shared" si="14"/>
        <v>2116.8579979558453</v>
      </c>
      <c r="AS100" s="474">
        <f t="shared" si="15"/>
        <v>2684.7486290034262</v>
      </c>
      <c r="AT100" s="474">
        <f t="shared" si="16"/>
        <v>608.01684343979878</v>
      </c>
      <c r="AU100" s="474">
        <f t="shared" si="17"/>
        <v>0</v>
      </c>
      <c r="AV100" s="474">
        <f t="shared" si="18"/>
        <v>0</v>
      </c>
      <c r="AW100" s="474">
        <f t="shared" si="19"/>
        <v>0</v>
      </c>
      <c r="AX100" s="474">
        <f t="shared" si="20"/>
        <v>2587.9251020718334</v>
      </c>
      <c r="AY100" s="474">
        <f t="shared" si="21"/>
        <v>374.15496513566342</v>
      </c>
      <c r="AZ100" s="474">
        <f t="shared" si="22"/>
        <v>543.83231044938202</v>
      </c>
      <c r="BA100" s="474">
        <f t="shared" si="23"/>
        <v>478.07177177981038</v>
      </c>
      <c r="BB100" s="474">
        <f t="shared" si="24"/>
        <v>103.11754627410004</v>
      </c>
      <c r="BC100" s="475">
        <f t="shared" si="53"/>
        <v>9496.725166109858</v>
      </c>
      <c r="BD100" s="647">
        <f t="shared" si="54"/>
        <v>0</v>
      </c>
      <c r="BE100" s="383">
        <f t="shared" si="55"/>
        <v>0.22290399700205007</v>
      </c>
      <c r="BF100" s="383">
        <f t="shared" si="56"/>
        <v>0.2827025718912301</v>
      </c>
      <c r="BG100" s="383">
        <f t="shared" si="57"/>
        <v>6.4023843251732285E-2</v>
      </c>
      <c r="BH100" s="383">
        <f t="shared" si="58"/>
        <v>0</v>
      </c>
      <c r="BI100" s="383">
        <f t="shared" si="59"/>
        <v>0</v>
      </c>
      <c r="BJ100" s="383">
        <f t="shared" si="60"/>
        <v>0</v>
      </c>
      <c r="BK100" s="383">
        <f t="shared" si="61"/>
        <v>0.43036958785498769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107.08940016014708</v>
      </c>
      <c r="BW100" s="100">
        <f t="shared" si="65"/>
        <v>0.3667001322650455</v>
      </c>
      <c r="BX100" s="1385">
        <f t="shared" si="25"/>
        <v>49.36223191195095</v>
      </c>
      <c r="BY100" s="473">
        <f t="shared" si="66"/>
        <v>107.08940016014708</v>
      </c>
      <c r="BZ100" s="100">
        <f t="shared" si="67"/>
        <v>0.3667001322650455</v>
      </c>
      <c r="CA100" s="489">
        <f t="shared" si="26"/>
        <v>49.36223191195095</v>
      </c>
      <c r="CB100" s="579">
        <f t="shared" si="27"/>
        <v>6.4309954162052319E-2</v>
      </c>
      <c r="CC100" s="471">
        <f t="shared" si="68"/>
        <v>0.15517521980815696</v>
      </c>
      <c r="CD100" s="100">
        <f t="shared" si="28"/>
        <v>6.4309954162052319E-2</v>
      </c>
      <c r="CE100" s="471">
        <f t="shared" si="69"/>
        <v>0.15517521980815696</v>
      </c>
      <c r="CG100" s="473">
        <f t="shared" si="70"/>
        <v>1291.0900538638186</v>
      </c>
      <c r="CH100" s="474">
        <f t="shared" si="71"/>
        <v>499.75129595841508</v>
      </c>
      <c r="CI100" s="474">
        <f t="shared" si="72"/>
        <v>2067.353455685924</v>
      </c>
      <c r="CJ100" s="474">
        <f t="shared" si="73"/>
        <v>2940.4602602117393</v>
      </c>
      <c r="CK100" s="474">
        <f t="shared" si="74"/>
        <v>39.81520195678543</v>
      </c>
      <c r="CL100" s="474">
        <f t="shared" si="75"/>
        <v>6838.4702676766819</v>
      </c>
      <c r="CM100" s="576">
        <f t="shared" si="76"/>
        <v>0</v>
      </c>
    </row>
    <row r="101" spans="1:91">
      <c r="A101" s="89">
        <f>'Input data'!A121</f>
        <v>2021</v>
      </c>
      <c r="B101" s="152">
        <f>'Input data'!B121</f>
        <v>59.392254999999999</v>
      </c>
      <c r="C101" s="204">
        <f>'Input data'!C121</f>
        <v>4347.435580039687</v>
      </c>
      <c r="D101" s="205">
        <f>'Input data'!D121</f>
        <v>50370817.336839974</v>
      </c>
      <c r="E101" s="579">
        <f t="shared" si="29"/>
        <v>0.74936969696969691</v>
      </c>
      <c r="F101" s="100">
        <f t="shared" si="30"/>
        <v>0.29901212121212117</v>
      </c>
      <c r="G101" s="474">
        <f>B101*F101*'Input data'!$C$9</f>
        <v>543.55144622008856</v>
      </c>
      <c r="H101" s="473">
        <f>'Input data'!I121</f>
        <v>424.26313389388866</v>
      </c>
      <c r="I101" s="474">
        <f>'Input data'!K121</f>
        <v>25197.94423532498</v>
      </c>
      <c r="J101" s="474">
        <f t="shared" si="77"/>
        <v>9003.6315898476932</v>
      </c>
      <c r="K101" s="475">
        <f t="shared" si="78"/>
        <v>2706.3179507616715</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10496.555352488536</v>
      </c>
      <c r="AA101" s="475">
        <f t="shared" si="81"/>
        <v>1492.9237626408431</v>
      </c>
      <c r="AB101" s="938">
        <f t="shared" si="42"/>
        <v>0.14222987565981815</v>
      </c>
      <c r="AC101" s="118" t="str">
        <f t="shared" si="43"/>
        <v>Yes</v>
      </c>
      <c r="AD101" s="938">
        <f t="shared" si="44"/>
        <v>0.14222987565981815</v>
      </c>
      <c r="AE101" s="579">
        <f t="shared" si="11"/>
        <v>8.1125636165165549E-2</v>
      </c>
      <c r="AF101" s="475">
        <f t="shared" si="45"/>
        <v>389.84451725532017</v>
      </c>
      <c r="AG101" s="473">
        <f t="shared" si="46"/>
        <v>9003.6315898476932</v>
      </c>
      <c r="AH101" s="474">
        <f t="shared" si="82"/>
        <v>6907.1234680416474</v>
      </c>
      <c r="AI101" s="474">
        <f t="shared" si="83"/>
        <v>4617.5691834333375</v>
      </c>
      <c r="AJ101" s="474">
        <f t="shared" si="12"/>
        <v>2625.4207378572</v>
      </c>
      <c r="AK101" s="474">
        <f t="shared" si="47"/>
        <v>23153.744979179875</v>
      </c>
      <c r="AL101" s="640">
        <f t="shared" si="13"/>
        <v>0</v>
      </c>
      <c r="AM101" s="579">
        <f t="shared" si="48"/>
        <v>0.38886286421241428</v>
      </c>
      <c r="AN101" s="100">
        <f t="shared" si="49"/>
        <v>0.29831560614719632</v>
      </c>
      <c r="AO101" s="100">
        <f t="shared" si="50"/>
        <v>0.19943076973446461</v>
      </c>
      <c r="AP101" s="100">
        <f t="shared" si="51"/>
        <v>0.11339075990592493</v>
      </c>
      <c r="AQ101" s="471">
        <f t="shared" si="52"/>
        <v>1.0000000000000002</v>
      </c>
      <c r="AR101" s="473">
        <f t="shared" si="14"/>
        <v>1951.9395189711847</v>
      </c>
      <c r="AS101" s="474">
        <f t="shared" si="15"/>
        <v>2475.5873811639594</v>
      </c>
      <c r="AT101" s="474">
        <f t="shared" si="16"/>
        <v>592.60457547307158</v>
      </c>
      <c r="AU101" s="474">
        <f t="shared" si="17"/>
        <v>0</v>
      </c>
      <c r="AV101" s="474">
        <f t="shared" si="18"/>
        <v>0</v>
      </c>
      <c r="AW101" s="474">
        <f t="shared" si="19"/>
        <v>0</v>
      </c>
      <c r="AX101" s="474">
        <f t="shared" si="20"/>
        <v>2522.3252826239045</v>
      </c>
      <c r="AY101" s="474">
        <f t="shared" si="21"/>
        <v>364.67072691764224</v>
      </c>
      <c r="AZ101" s="474">
        <f t="shared" si="22"/>
        <v>530.04701915680607</v>
      </c>
      <c r="BA101" s="474">
        <f t="shared" si="23"/>
        <v>465.95340641954562</v>
      </c>
      <c r="BB101" s="474">
        <f t="shared" si="24"/>
        <v>100.50367912157733</v>
      </c>
      <c r="BC101" s="475">
        <f t="shared" si="53"/>
        <v>9003.6315898476896</v>
      </c>
      <c r="BD101" s="647">
        <f t="shared" si="54"/>
        <v>0</v>
      </c>
      <c r="BE101" s="383">
        <f t="shared" si="55"/>
        <v>0.21679468995290208</v>
      </c>
      <c r="BF101" s="383">
        <f t="shared" si="56"/>
        <v>0.2749543177616664</v>
      </c>
      <c r="BG101" s="383">
        <f t="shared" si="57"/>
        <v>6.5818394451110193E-2</v>
      </c>
      <c r="BH101" s="383">
        <f t="shared" si="58"/>
        <v>0</v>
      </c>
      <c r="BI101" s="383">
        <f t="shared" si="59"/>
        <v>0</v>
      </c>
      <c r="BJ101" s="383">
        <f t="shared" si="60"/>
        <v>0</v>
      </c>
      <c r="BK101" s="383">
        <f t="shared" si="61"/>
        <v>0.44243259783432154</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105.49615632369095</v>
      </c>
      <c r="BW101" s="100">
        <f t="shared" si="65"/>
        <v>0.39051489984494625</v>
      </c>
      <c r="BX101" s="1385">
        <f t="shared" si="25"/>
        <v>50.370817336839977</v>
      </c>
      <c r="BY101" s="473">
        <f t="shared" si="66"/>
        <v>105.49615632369095</v>
      </c>
      <c r="BZ101" s="100">
        <f t="shared" si="67"/>
        <v>0.39051489984494625</v>
      </c>
      <c r="CA101" s="489">
        <f t="shared" si="26"/>
        <v>50.370817336839977</v>
      </c>
      <c r="CB101" s="579">
        <f t="shared" si="27"/>
        <v>8.1125636165165549E-2</v>
      </c>
      <c r="CC101" s="471">
        <f t="shared" si="68"/>
        <v>0.19802872373385638</v>
      </c>
      <c r="CD101" s="100">
        <f t="shared" si="28"/>
        <v>8.1125636165165549E-2</v>
      </c>
      <c r="CE101" s="471">
        <f t="shared" si="69"/>
        <v>0.19802872373385638</v>
      </c>
      <c r="CG101" s="473">
        <f t="shared" si="70"/>
        <v>1304.0516462503626</v>
      </c>
      <c r="CH101" s="474">
        <f t="shared" si="71"/>
        <v>504.76843056763528</v>
      </c>
      <c r="CI101" s="474">
        <f t="shared" si="72"/>
        <v>2088.108160387832</v>
      </c>
      <c r="CJ101" s="474">
        <f t="shared" si="73"/>
        <v>2969.9803136020014</v>
      </c>
      <c r="CK101" s="474">
        <f t="shared" si="74"/>
        <v>40.214917233816145</v>
      </c>
      <c r="CL101" s="474">
        <f t="shared" si="75"/>
        <v>6907.1234680416474</v>
      </c>
      <c r="CM101" s="576">
        <f t="shared" si="76"/>
        <v>0</v>
      </c>
    </row>
    <row r="102" spans="1:91" s="1" customFormat="1">
      <c r="A102" s="89">
        <f>'Input data'!A122</f>
        <v>2022</v>
      </c>
      <c r="B102" s="152">
        <f>'Input data'!B122</f>
        <v>59.893885000000004</v>
      </c>
      <c r="C102" s="204">
        <f>'Input data'!C122</f>
        <v>4459.5677042940879</v>
      </c>
      <c r="D102" s="205">
        <f>'Input data'!D122</f>
        <v>50359792.847133122</v>
      </c>
      <c r="E102" s="579">
        <f t="shared" si="29"/>
        <v>0.75801212121212114</v>
      </c>
      <c r="F102" s="100">
        <f t="shared" si="30"/>
        <v>0.30136515151515147</v>
      </c>
      <c r="G102" s="474">
        <f>B102*F102*'Input data'!$C$9</f>
        <v>552.45583165921573</v>
      </c>
      <c r="H102" s="473">
        <f>'Input data'!I122</f>
        <v>424.26313389388866</v>
      </c>
      <c r="I102" s="474">
        <f>'Input data'!K122</f>
        <v>25410.767351180173</v>
      </c>
      <c r="J102" s="474">
        <f>$J$97*(1+(($J$110/$J$97)^(1/($A$110-$A$97))-1))^(A102-$A$97)</f>
        <v>8536.1406577284433</v>
      </c>
      <c r="K102" s="475">
        <f t="shared" si="78"/>
        <v>3272.7117110031395</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10292.109633580547</v>
      </c>
      <c r="AA102" s="475">
        <f t="shared" si="81"/>
        <v>1755.9689758521035</v>
      </c>
      <c r="AB102" s="938">
        <f t="shared" si="42"/>
        <v>0.17061312387528613</v>
      </c>
      <c r="AC102" s="118" t="str">
        <f t="shared" si="43"/>
        <v>Yes</v>
      </c>
      <c r="AD102" s="938">
        <f t="shared" si="44"/>
        <v>0.17061312387528613</v>
      </c>
      <c r="AE102" s="579">
        <f t="shared" si="11"/>
        <v>9.5560286254960047E-2</v>
      </c>
      <c r="AF102" s="475">
        <f t="shared" si="45"/>
        <v>383.72042737156227</v>
      </c>
      <c r="AG102" s="473">
        <f t="shared" si="46"/>
        <v>8536.1406577284433</v>
      </c>
      <c r="AH102" s="474">
        <f t="shared" si="82"/>
        <v>6965.461383402393</v>
      </c>
      <c r="AI102" s="474">
        <f t="shared" si="83"/>
        <v>4920.9177304635441</v>
      </c>
      <c r="AJ102" s="474">
        <f t="shared" si="12"/>
        <v>2559.9873775488213</v>
      </c>
      <c r="AK102" s="474">
        <f t="shared" si="47"/>
        <v>22982.507149143203</v>
      </c>
      <c r="AL102" s="640">
        <f t="shared" si="13"/>
        <v>0</v>
      </c>
      <c r="AM102" s="579">
        <f t="shared" si="48"/>
        <v>0.37141903632766515</v>
      </c>
      <c r="AN102" s="100">
        <f t="shared" si="49"/>
        <v>0.30307665470092404</v>
      </c>
      <c r="AO102" s="100">
        <f t="shared" si="50"/>
        <v>0.21411579243855464</v>
      </c>
      <c r="AP102" s="100">
        <f t="shared" si="51"/>
        <v>0.11138851653285611</v>
      </c>
      <c r="AQ102" s="471">
        <f t="shared" si="52"/>
        <v>0.99999999999999989</v>
      </c>
      <c r="AR102" s="473">
        <f t="shared" si="14"/>
        <v>1796.120065107847</v>
      </c>
      <c r="AS102" s="474">
        <f t="shared" si="15"/>
        <v>2277.9661587977803</v>
      </c>
      <c r="AT102" s="474">
        <f t="shared" si="16"/>
        <v>577.83509180586645</v>
      </c>
      <c r="AU102" s="474">
        <f t="shared" si="17"/>
        <v>0</v>
      </c>
      <c r="AV102" s="474">
        <f t="shared" si="18"/>
        <v>0</v>
      </c>
      <c r="AW102" s="474">
        <f t="shared" si="19"/>
        <v>0</v>
      </c>
      <c r="AX102" s="474">
        <f t="shared" si="20"/>
        <v>2459.4613703171972</v>
      </c>
      <c r="AY102" s="474">
        <f t="shared" si="21"/>
        <v>355.5820384936315</v>
      </c>
      <c r="AZ102" s="474">
        <f t="shared" si="22"/>
        <v>516.8366574480093</v>
      </c>
      <c r="BA102" s="474">
        <f t="shared" si="23"/>
        <v>454.34044980290406</v>
      </c>
      <c r="BB102" s="474">
        <f t="shared" si="24"/>
        <v>97.998825955205518</v>
      </c>
      <c r="BC102" s="475">
        <f t="shared" si="53"/>
        <v>8536.1406577284415</v>
      </c>
      <c r="BD102" s="647">
        <f t="shared" si="54"/>
        <v>0</v>
      </c>
      <c r="BE102" s="383">
        <f t="shared" si="55"/>
        <v>0.21041359756433697</v>
      </c>
      <c r="BF102" s="383">
        <f t="shared" si="56"/>
        <v>0.2668613662938365</v>
      </c>
      <c r="BG102" s="383">
        <f t="shared" si="57"/>
        <v>6.7692780024976126E-2</v>
      </c>
      <c r="BH102" s="383">
        <f t="shared" si="58"/>
        <v>0</v>
      </c>
      <c r="BI102" s="383">
        <f t="shared" si="59"/>
        <v>0</v>
      </c>
      <c r="BJ102" s="383">
        <f t="shared" si="60"/>
        <v>0</v>
      </c>
      <c r="BK102" s="383">
        <f t="shared" si="61"/>
        <v>0.45503225611685033</v>
      </c>
      <c r="BL102" s="383">
        <f t="shared" si="62"/>
        <v>1</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103.52572812390628</v>
      </c>
      <c r="BW102" s="100">
        <f t="shared" si="65"/>
        <v>0.41116274080212972</v>
      </c>
      <c r="BX102" s="1385">
        <f t="shared" si="25"/>
        <v>50.359792847133122</v>
      </c>
      <c r="BY102" s="473">
        <f t="shared" si="66"/>
        <v>103.52572812390628</v>
      </c>
      <c r="BZ102" s="100">
        <f t="shared" si="67"/>
        <v>0.41116274080212972</v>
      </c>
      <c r="CA102" s="489">
        <f t="shared" si="26"/>
        <v>50.359792847133122</v>
      </c>
      <c r="CB102" s="579">
        <f t="shared" si="27"/>
        <v>9.5560286254960047E-2</v>
      </c>
      <c r="CC102" s="471">
        <f t="shared" si="68"/>
        <v>0.22564315906641963</v>
      </c>
      <c r="CD102" s="100">
        <f t="shared" si="28"/>
        <v>9.5560286254960047E-2</v>
      </c>
      <c r="CE102" s="471">
        <f t="shared" si="69"/>
        <v>0.22564315906641963</v>
      </c>
      <c r="CG102" s="473">
        <f t="shared" si="70"/>
        <v>1315.0657326376968</v>
      </c>
      <c r="CH102" s="474">
        <f t="shared" si="71"/>
        <v>509.03173035016835</v>
      </c>
      <c r="CI102" s="474">
        <f t="shared" si="72"/>
        <v>2105.7444278859316</v>
      </c>
      <c r="CJ102" s="474">
        <f t="shared" si="73"/>
        <v>2995.0649180628388</v>
      </c>
      <c r="CK102" s="474">
        <f t="shared" si="74"/>
        <v>40.554574465756566</v>
      </c>
      <c r="CL102" s="474">
        <f t="shared" si="75"/>
        <v>6965.4613834023921</v>
      </c>
      <c r="CM102" s="576">
        <f t="shared" si="76"/>
        <v>0</v>
      </c>
    </row>
    <row r="103" spans="1:91">
      <c r="A103" s="89">
        <f>'Input data'!A123</f>
        <v>2023</v>
      </c>
      <c r="B103" s="152">
        <f>'Input data'!B123</f>
        <v>60.414495000000002</v>
      </c>
      <c r="C103" s="204">
        <f>'Input data'!C123</f>
        <v>4503.5555997917772</v>
      </c>
      <c r="D103" s="205">
        <f>'Input data'!D123</f>
        <v>48118709.490541913</v>
      </c>
      <c r="E103" s="579">
        <f t="shared" si="29"/>
        <v>0.76665454545454537</v>
      </c>
      <c r="F103" s="100">
        <f t="shared" si="30"/>
        <v>0.30371818181818178</v>
      </c>
      <c r="G103" s="474">
        <f>B103*F103*'Input data'!$C$9</f>
        <v>561.60890804166308</v>
      </c>
      <c r="H103" s="473">
        <f>'Input data'!I123</f>
        <v>424.26313389388866</v>
      </c>
      <c r="I103" s="474">
        <f>'Input data'!K123</f>
        <v>25631.642981316669</v>
      </c>
      <c r="J103" s="474">
        <f t="shared" si="77"/>
        <v>8092.9230168287222</v>
      </c>
      <c r="K103" s="475">
        <f t="shared" si="78"/>
        <v>3818.5743319652711</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10091.406066612752</v>
      </c>
      <c r="AA103" s="475">
        <f t="shared" si="81"/>
        <v>1998.4830497840294</v>
      </c>
      <c r="AB103" s="938">
        <f t="shared" si="42"/>
        <v>0.19803811645197564</v>
      </c>
      <c r="AC103" s="118" t="str">
        <f t="shared" si="43"/>
        <v>Yes</v>
      </c>
      <c r="AD103" s="938">
        <f t="shared" si="44"/>
        <v>0.19803811645197564</v>
      </c>
      <c r="AE103" s="579">
        <f t="shared" si="11"/>
        <v>0.10891200387808653</v>
      </c>
      <c r="AF103" s="475">
        <f t="shared" si="45"/>
        <v>378.05578580990834</v>
      </c>
      <c r="AG103" s="473">
        <f t="shared" si="46"/>
        <v>8092.9230168287222</v>
      </c>
      <c r="AH103" s="474">
        <f t="shared" si="82"/>
        <v>7026.0066101949624</v>
      </c>
      <c r="AI103" s="474">
        <f t="shared" si="83"/>
        <v>5224.2662774937517</v>
      </c>
      <c r="AJ103" s="474">
        <f t="shared" si="12"/>
        <v>2496.8534770163437</v>
      </c>
      <c r="AK103" s="474">
        <f t="shared" si="47"/>
        <v>22840.04938153378</v>
      </c>
      <c r="AL103" s="640">
        <f t="shared" si="13"/>
        <v>0</v>
      </c>
      <c r="AM103" s="579">
        <f t="shared" si="48"/>
        <v>0.35433036424920628</v>
      </c>
      <c r="AN103" s="100">
        <f t="shared" si="49"/>
        <v>0.30761783798398884</v>
      </c>
      <c r="AO103" s="100">
        <f t="shared" si="50"/>
        <v>0.22873270500533946</v>
      </c>
      <c r="AP103" s="100">
        <f t="shared" si="51"/>
        <v>0.10931909276146549</v>
      </c>
      <c r="AQ103" s="471">
        <f t="shared" si="52"/>
        <v>1</v>
      </c>
      <c r="AR103" s="473">
        <f t="shared" si="14"/>
        <v>1649.2348788750339</v>
      </c>
      <c r="AS103" s="474">
        <f t="shared" si="15"/>
        <v>2091.6760048336196</v>
      </c>
      <c r="AT103" s="474">
        <f t="shared" si="16"/>
        <v>563.58463747543271</v>
      </c>
      <c r="AU103" s="474">
        <f t="shared" si="17"/>
        <v>0</v>
      </c>
      <c r="AV103" s="474">
        <f t="shared" si="18"/>
        <v>0</v>
      </c>
      <c r="AW103" s="474">
        <f t="shared" si="19"/>
        <v>0</v>
      </c>
      <c r="AX103" s="474">
        <f t="shared" si="20"/>
        <v>2398.8066222200596</v>
      </c>
      <c r="AY103" s="474">
        <f t="shared" si="21"/>
        <v>346.81274484543877</v>
      </c>
      <c r="AZ103" s="474">
        <f t="shared" si="22"/>
        <v>504.09053439715905</v>
      </c>
      <c r="BA103" s="474">
        <f t="shared" si="23"/>
        <v>443.13559581913057</v>
      </c>
      <c r="BB103" s="474">
        <f t="shared" si="24"/>
        <v>95.581998362844658</v>
      </c>
      <c r="BC103" s="475">
        <f t="shared" si="53"/>
        <v>8092.9230168287186</v>
      </c>
      <c r="BD103" s="647">
        <f t="shared" si="54"/>
        <v>0</v>
      </c>
      <c r="BE103" s="383">
        <f t="shared" si="55"/>
        <v>0.20378729359534928</v>
      </c>
      <c r="BF103" s="383">
        <f t="shared" si="56"/>
        <v>0.25845742020331991</v>
      </c>
      <c r="BG103" s="383">
        <f t="shared" si="57"/>
        <v>6.9639194182805689E-2</v>
      </c>
      <c r="BH103" s="383">
        <f t="shared" si="58"/>
        <v>0</v>
      </c>
      <c r="BI103" s="383">
        <f t="shared" si="59"/>
        <v>0</v>
      </c>
      <c r="BJ103" s="383">
        <f t="shared" si="60"/>
        <v>0</v>
      </c>
      <c r="BK103" s="383">
        <f t="shared" si="61"/>
        <v>0.46811609201852517</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101.18719516889183</v>
      </c>
      <c r="BW103" s="100">
        <f t="shared" si="65"/>
        <v>0.42883463411253736</v>
      </c>
      <c r="BX103" s="1385">
        <f t="shared" si="25"/>
        <v>48.11870949054191</v>
      </c>
      <c r="BY103" s="473">
        <f t="shared" si="66"/>
        <v>101.18719516889183</v>
      </c>
      <c r="BZ103" s="100">
        <f t="shared" si="67"/>
        <v>0.42883463411253736</v>
      </c>
      <c r="CA103" s="489">
        <f t="shared" si="26"/>
        <v>48.11870949054191</v>
      </c>
      <c r="CB103" s="579">
        <f t="shared" si="27"/>
        <v>0.10891200387808653</v>
      </c>
      <c r="CC103" s="471">
        <f t="shared" si="68"/>
        <v>0.23415217405081246</v>
      </c>
      <c r="CD103" s="100">
        <f t="shared" si="28"/>
        <v>0.10891200387808653</v>
      </c>
      <c r="CE103" s="471">
        <f t="shared" si="69"/>
        <v>0.23415217405081246</v>
      </c>
      <c r="CG103" s="473">
        <f t="shared" si="70"/>
        <v>1326.4965551844143</v>
      </c>
      <c r="CH103" s="474">
        <f t="shared" si="71"/>
        <v>513.45633912513085</v>
      </c>
      <c r="CI103" s="474">
        <f t="shared" si="72"/>
        <v>2124.04799270898</v>
      </c>
      <c r="CJ103" s="474">
        <f t="shared" si="73"/>
        <v>3021.0986399860813</v>
      </c>
      <c r="CK103" s="474">
        <f t="shared" si="74"/>
        <v>40.907083190355372</v>
      </c>
      <c r="CL103" s="474">
        <f t="shared" si="75"/>
        <v>7026.0066101949615</v>
      </c>
      <c r="CM103" s="576">
        <f t="shared" si="76"/>
        <v>0</v>
      </c>
    </row>
    <row r="104" spans="1:91">
      <c r="A104" s="89">
        <f>'Input data'!A124</f>
        <v>2024</v>
      </c>
      <c r="B104" s="152">
        <f>'Input data'!B124</f>
        <v>61.020220999999999</v>
      </c>
      <c r="C104" s="204">
        <f>'Input data'!C124</f>
        <v>4554.3497092114612</v>
      </c>
      <c r="D104" s="205">
        <f>'Input data'!D124</f>
        <v>45803292.263739973</v>
      </c>
      <c r="E104" s="579">
        <f t="shared" si="29"/>
        <v>0.7752969696969696</v>
      </c>
      <c r="F104" s="100">
        <f t="shared" si="30"/>
        <v>0.30607121212121208</v>
      </c>
      <c r="G104" s="474">
        <f>B104*F104*'Input data'!$C$9</f>
        <v>571.63433484571055</v>
      </c>
      <c r="H104" s="473">
        <f>'Input data'!I124</f>
        <v>424.26313389388866</v>
      </c>
      <c r="I104" s="474">
        <f>'Input data'!K124</f>
        <v>25888.630192357676</v>
      </c>
      <c r="J104" s="474">
        <f t="shared" si="77"/>
        <v>7672.7183375332434</v>
      </c>
      <c r="K104" s="475">
        <f t="shared" si="78"/>
        <v>4358.2057091599136</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9907.4842174817077</v>
      </c>
      <c r="AA104" s="475">
        <f t="shared" si="81"/>
        <v>2234.7658799484643</v>
      </c>
      <c r="AB104" s="938">
        <f t="shared" si="42"/>
        <v>0.22556340549150014</v>
      </c>
      <c r="AC104" s="118" t="str">
        <f t="shared" si="43"/>
        <v>Yes</v>
      </c>
      <c r="AD104" s="938">
        <f t="shared" si="44"/>
        <v>0.22556340549150014</v>
      </c>
      <c r="AE104" s="579">
        <f t="shared" si="11"/>
        <v>0.12192674675310589</v>
      </c>
      <c r="AF104" s="475">
        <f t="shared" si="45"/>
        <v>372.53411021092944</v>
      </c>
      <c r="AG104" s="473">
        <f t="shared" si="46"/>
        <v>7672.7183375332434</v>
      </c>
      <c r="AH104" s="474">
        <f t="shared" si="82"/>
        <v>7096.45054719993</v>
      </c>
      <c r="AI104" s="474">
        <f t="shared" si="83"/>
        <v>5527.6148245239583</v>
      </c>
      <c r="AJ104" s="474">
        <f t="shared" si="12"/>
        <v>2435.3300258521358</v>
      </c>
      <c r="AK104" s="474">
        <f t="shared" si="47"/>
        <v>22732.113735109269</v>
      </c>
      <c r="AL104" s="640">
        <f t="shared" si="13"/>
        <v>0</v>
      </c>
      <c r="AM104" s="579">
        <f t="shared" si="48"/>
        <v>0.3375277119823174</v>
      </c>
      <c r="AN104" s="100">
        <f t="shared" si="49"/>
        <v>0.31217732894938022</v>
      </c>
      <c r="AO104" s="100">
        <f t="shared" si="50"/>
        <v>0.24316325744871997</v>
      </c>
      <c r="AP104" s="100">
        <f t="shared" si="51"/>
        <v>0.10713170161958234</v>
      </c>
      <c r="AQ104" s="471">
        <f t="shared" si="52"/>
        <v>0.99999999999999978</v>
      </c>
      <c r="AR104" s="473">
        <f t="shared" si="14"/>
        <v>1511.2577793417702</v>
      </c>
      <c r="AS104" s="474">
        <f t="shared" si="15"/>
        <v>1916.6837147681028</v>
      </c>
      <c r="AT104" s="474">
        <f t="shared" si="16"/>
        <v>549.69769046801298</v>
      </c>
      <c r="AU104" s="474">
        <f t="shared" si="17"/>
        <v>0</v>
      </c>
      <c r="AV104" s="474">
        <f t="shared" si="18"/>
        <v>0</v>
      </c>
      <c r="AW104" s="474">
        <f t="shared" si="19"/>
        <v>0</v>
      </c>
      <c r="AX104" s="474">
        <f t="shared" si="20"/>
        <v>2339.699084099364</v>
      </c>
      <c r="AY104" s="474">
        <f t="shared" si="21"/>
        <v>338.26714248349305</v>
      </c>
      <c r="AZ104" s="474">
        <f t="shared" si="22"/>
        <v>491.66954547618195</v>
      </c>
      <c r="BA104" s="474">
        <f t="shared" si="23"/>
        <v>432.21656054555126</v>
      </c>
      <c r="BB104" s="474">
        <f t="shared" si="24"/>
        <v>93.226820350764854</v>
      </c>
      <c r="BC104" s="475">
        <f t="shared" si="53"/>
        <v>7672.7183375332415</v>
      </c>
      <c r="BD104" s="647">
        <f t="shared" si="54"/>
        <v>0</v>
      </c>
      <c r="BE104" s="383">
        <f t="shared" si="55"/>
        <v>0.19696510582814325</v>
      </c>
      <c r="BF104" s="383">
        <f t="shared" si="56"/>
        <v>0.24980504046292301</v>
      </c>
      <c r="BG104" s="383">
        <f t="shared" si="57"/>
        <v>7.1643147354831654E-2</v>
      </c>
      <c r="BH104" s="383">
        <f t="shared" si="58"/>
        <v>0</v>
      </c>
      <c r="BI104" s="383">
        <f t="shared" si="59"/>
        <v>0</v>
      </c>
      <c r="BJ104" s="383">
        <f t="shared" si="60"/>
        <v>0</v>
      </c>
      <c r="BK104" s="383">
        <f t="shared" si="61"/>
        <v>0.481586706354102</v>
      </c>
      <c r="BL104" s="383">
        <f t="shared" si="62"/>
        <v>1</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99.049601329902885</v>
      </c>
      <c r="BW104" s="100">
        <f t="shared" si="65"/>
        <v>0.44680462901758322</v>
      </c>
      <c r="BX104" s="1385">
        <f t="shared" si="25"/>
        <v>45.803292263739976</v>
      </c>
      <c r="BY104" s="473">
        <f t="shared" si="66"/>
        <v>99.049601329902885</v>
      </c>
      <c r="BZ104" s="100">
        <f t="shared" si="67"/>
        <v>0.44680462901758322</v>
      </c>
      <c r="CA104" s="489">
        <f t="shared" si="26"/>
        <v>45.803292263739976</v>
      </c>
      <c r="CB104" s="579">
        <f t="shared" si="27"/>
        <v>0.12192674675310589</v>
      </c>
      <c r="CC104" s="471">
        <f t="shared" si="68"/>
        <v>0.24135334494710614</v>
      </c>
      <c r="CD104" s="100">
        <f t="shared" si="28"/>
        <v>0.12192674675310589</v>
      </c>
      <c r="CE104" s="471">
        <f t="shared" si="69"/>
        <v>0.24135334494710614</v>
      </c>
      <c r="CG104" s="473">
        <f t="shared" si="70"/>
        <v>1339.7962352096406</v>
      </c>
      <c r="CH104" s="474">
        <f t="shared" si="71"/>
        <v>518.60433969143378</v>
      </c>
      <c r="CI104" s="474">
        <f t="shared" si="72"/>
        <v>2145.3440590657642</v>
      </c>
      <c r="CJ104" s="474">
        <f t="shared" si="73"/>
        <v>3051.3886886706591</v>
      </c>
      <c r="CK104" s="474">
        <f t="shared" si="74"/>
        <v>41.317224562431072</v>
      </c>
      <c r="CL104" s="474">
        <f t="shared" si="75"/>
        <v>7096.4505471999282</v>
      </c>
      <c r="CM104" s="576">
        <f t="shared" si="76"/>
        <v>0</v>
      </c>
    </row>
    <row r="105" spans="1:91">
      <c r="A105" s="89">
        <f>'Input data'!A125</f>
        <v>2025</v>
      </c>
      <c r="B105" s="152">
        <f>'Input data'!B125</f>
        <v>61.673080999999996</v>
      </c>
      <c r="C105" s="204">
        <f>'Input data'!C125</f>
        <v>4618.6922839663757</v>
      </c>
      <c r="D105" s="205">
        <f>'Input data'!D125</f>
        <v>43222529.411836617</v>
      </c>
      <c r="E105" s="579">
        <f t="shared" si="29"/>
        <v>0.78393939393939382</v>
      </c>
      <c r="F105" s="100">
        <f t="shared" si="30"/>
        <v>0.30842424242424238</v>
      </c>
      <c r="G105" s="474">
        <f>B105*F105*'Input data'!$C$9</f>
        <v>582.19195319349558</v>
      </c>
      <c r="H105" s="473">
        <f>'Input data'!I125</f>
        <v>424.26313389388866</v>
      </c>
      <c r="I105" s="474">
        <f>'Input data'!K125</f>
        <v>26165.614621951638</v>
      </c>
      <c r="J105" s="474">
        <f t="shared" si="77"/>
        <v>7274.3317296730966</v>
      </c>
      <c r="K105" s="475">
        <f t="shared" si="78"/>
        <v>4885.3120912916747</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9732.8554447231145</v>
      </c>
      <c r="AA105" s="475">
        <f t="shared" si="81"/>
        <v>2458.5237150500179</v>
      </c>
      <c r="AB105" s="938">
        <f t="shared" si="42"/>
        <v>0.25260045512984186</v>
      </c>
      <c r="AC105" s="118" t="str">
        <f t="shared" si="43"/>
        <v>Yes</v>
      </c>
      <c r="AD105" s="938">
        <f t="shared" si="44"/>
        <v>0.25260045512984186</v>
      </c>
      <c r="AE105" s="579">
        <f t="shared" si="11"/>
        <v>0.13424065880036573</v>
      </c>
      <c r="AF105" s="475">
        <f t="shared" si="45"/>
        <v>367.30977129526525</v>
      </c>
      <c r="AG105" s="473">
        <f t="shared" si="46"/>
        <v>7274.3317296730966</v>
      </c>
      <c r="AH105" s="474">
        <f t="shared" si="82"/>
        <v>7172.3760130261671</v>
      </c>
      <c r="AI105" s="474">
        <f t="shared" si="83"/>
        <v>5830.9633715541659</v>
      </c>
      <c r="AJ105" s="474">
        <f t="shared" si="12"/>
        <v>2375.4541629309379</v>
      </c>
      <c r="AK105" s="474">
        <f t="shared" si="47"/>
        <v>22653.125277184368</v>
      </c>
      <c r="AL105" s="640">
        <f t="shared" si="13"/>
        <v>0</v>
      </c>
      <c r="AM105" s="579">
        <f t="shared" si="48"/>
        <v>0.32111824044868598</v>
      </c>
      <c r="AN105" s="100">
        <f t="shared" si="49"/>
        <v>0.31661750532276423</v>
      </c>
      <c r="AO105" s="100">
        <f t="shared" si="50"/>
        <v>0.25740215975527925</v>
      </c>
      <c r="AP105" s="100">
        <f t="shared" si="51"/>
        <v>0.10486209447327044</v>
      </c>
      <c r="AQ105" s="471">
        <f t="shared" si="52"/>
        <v>0.99999999999999989</v>
      </c>
      <c r="AR105" s="473">
        <f t="shared" si="14"/>
        <v>1381.633443342</v>
      </c>
      <c r="AS105" s="474">
        <f t="shared" si="15"/>
        <v>1752.2849885914209</v>
      </c>
      <c r="AT105" s="474">
        <f t="shared" si="16"/>
        <v>536.18263369411841</v>
      </c>
      <c r="AU105" s="474">
        <f t="shared" si="17"/>
        <v>0</v>
      </c>
      <c r="AV105" s="474">
        <f t="shared" si="18"/>
        <v>0</v>
      </c>
      <c r="AW105" s="474">
        <f t="shared" si="19"/>
        <v>0</v>
      </c>
      <c r="AX105" s="474">
        <f t="shared" si="20"/>
        <v>2282.1744364543833</v>
      </c>
      <c r="AY105" s="474">
        <f t="shared" si="21"/>
        <v>329.95038999447462</v>
      </c>
      <c r="AZ105" s="474">
        <f t="shared" si="22"/>
        <v>479.58118866418948</v>
      </c>
      <c r="BA105" s="474">
        <f t="shared" si="23"/>
        <v>421.5899353010152</v>
      </c>
      <c r="BB105" s="474">
        <f t="shared" si="24"/>
        <v>90.934713631492443</v>
      </c>
      <c r="BC105" s="475">
        <f t="shared" si="53"/>
        <v>7274.3317296730947</v>
      </c>
      <c r="BD105" s="647">
        <f t="shared" si="54"/>
        <v>0</v>
      </c>
      <c r="BE105" s="383">
        <f t="shared" si="55"/>
        <v>0.18993269686974942</v>
      </c>
      <c r="BF105" s="383">
        <f t="shared" si="56"/>
        <v>0.24088604337957073</v>
      </c>
      <c r="BG105" s="383">
        <f t="shared" si="57"/>
        <v>7.3708851014719148E-2</v>
      </c>
      <c r="BH105" s="383">
        <f t="shared" si="58"/>
        <v>0</v>
      </c>
      <c r="BI105" s="383">
        <f t="shared" si="59"/>
        <v>0</v>
      </c>
      <c r="BJ105" s="383">
        <f t="shared" si="60"/>
        <v>0</v>
      </c>
      <c r="BK105" s="383">
        <f t="shared" si="61"/>
        <v>0.4954724087359606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97.105616689753745</v>
      </c>
      <c r="BW105" s="100">
        <f t="shared" si="65"/>
        <v>0.46502835347335436</v>
      </c>
      <c r="BX105" s="1385">
        <f t="shared" si="25"/>
        <v>43.222529411836618</v>
      </c>
      <c r="BY105" s="473">
        <f t="shared" si="66"/>
        <v>97.105616689753745</v>
      </c>
      <c r="BZ105" s="100">
        <f t="shared" si="67"/>
        <v>0.46502835347335436</v>
      </c>
      <c r="CA105" s="489">
        <f t="shared" si="26"/>
        <v>43.222529411836618</v>
      </c>
      <c r="CB105" s="579">
        <f t="shared" si="27"/>
        <v>0.13424065880036573</v>
      </c>
      <c r="CC105" s="471">
        <f t="shared" si="68"/>
        <v>0.24635772524163979</v>
      </c>
      <c r="CD105" s="100">
        <f t="shared" si="28"/>
        <v>0.13424065880036573</v>
      </c>
      <c r="CE105" s="471">
        <f t="shared" si="69"/>
        <v>0.24635772524163979</v>
      </c>
      <c r="CG105" s="473">
        <f t="shared" si="70"/>
        <v>1354.1308173495343</v>
      </c>
      <c r="CH105" s="474">
        <f t="shared" si="71"/>
        <v>524.15292708856805</v>
      </c>
      <c r="CI105" s="474">
        <f t="shared" si="72"/>
        <v>2168.2972588321445</v>
      </c>
      <c r="CJ105" s="474">
        <f t="shared" si="73"/>
        <v>3084.035729055608</v>
      </c>
      <c r="CK105" s="474">
        <f t="shared" si="74"/>
        <v>41.759280700310818</v>
      </c>
      <c r="CL105" s="474">
        <f t="shared" si="75"/>
        <v>7172.3760130261653</v>
      </c>
      <c r="CM105" s="576">
        <f t="shared" si="76"/>
        <v>0</v>
      </c>
    </row>
    <row r="106" spans="1:91">
      <c r="A106" s="89">
        <f>'Input data'!A126</f>
        <v>2026</v>
      </c>
      <c r="B106" s="152">
        <f>'Input data'!B126</f>
        <v>62.305038999999994</v>
      </c>
      <c r="C106" s="204">
        <f>'Input data'!C126</f>
        <v>4706.2160582136648</v>
      </c>
      <c r="D106" s="205">
        <f>'Input data'!D126</f>
        <v>43560861.039927498</v>
      </c>
      <c r="E106" s="579">
        <f t="shared" si="29"/>
        <v>0.79258181818181805</v>
      </c>
      <c r="F106" s="100">
        <f t="shared" si="30"/>
        <v>0.31077727272727268</v>
      </c>
      <c r="G106" s="474">
        <f>B106*F106*'Input data'!$C$9</f>
        <v>592.64478915186464</v>
      </c>
      <c r="H106" s="473">
        <f>'Input data'!I126</f>
        <v>424.26313389388866</v>
      </c>
      <c r="I106" s="474">
        <f>'Input data'!K126</f>
        <v>26433.731103520953</v>
      </c>
      <c r="J106" s="474">
        <f t="shared" si="77"/>
        <v>6896.6303447470355</v>
      </c>
      <c r="K106" s="475">
        <f t="shared" si="78"/>
        <v>5387.6121514454144</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9554.1055729205873</v>
      </c>
      <c r="AA106" s="475">
        <f t="shared" si="81"/>
        <v>2657.4752281735518</v>
      </c>
      <c r="AB106" s="938">
        <f t="shared" si="42"/>
        <v>0.27815007986783113</v>
      </c>
      <c r="AC106" s="118" t="str">
        <f t="shared" si="43"/>
        <v>Yes</v>
      </c>
      <c r="AD106" s="938">
        <f t="shared" si="44"/>
        <v>0.27815007986783113</v>
      </c>
      <c r="AE106" s="579">
        <f t="shared" si="11"/>
        <v>0.14523713041383501</v>
      </c>
      <c r="AF106" s="475">
        <f t="shared" si="45"/>
        <v>362.64437378675962</v>
      </c>
      <c r="AG106" s="473">
        <f t="shared" si="46"/>
        <v>6896.6303447470355</v>
      </c>
      <c r="AH106" s="474">
        <f t="shared" si="82"/>
        <v>7245.8706451565122</v>
      </c>
      <c r="AI106" s="474">
        <f t="shared" si="83"/>
        <v>6134.3119185843725</v>
      </c>
      <c r="AJ106" s="474">
        <f t="shared" si="12"/>
        <v>2317.7589434267147</v>
      </c>
      <c r="AK106" s="474">
        <f t="shared" si="47"/>
        <v>22594.571851914632</v>
      </c>
      <c r="AL106" s="640">
        <f t="shared" si="13"/>
        <v>0</v>
      </c>
      <c r="AM106" s="579">
        <f t="shared" si="48"/>
        <v>0.30523394689431232</v>
      </c>
      <c r="AN106" s="100">
        <f t="shared" si="49"/>
        <v>0.32069077000644769</v>
      </c>
      <c r="AO106" s="100">
        <f t="shared" si="50"/>
        <v>0.27149493952745823</v>
      </c>
      <c r="AP106" s="100">
        <f t="shared" si="51"/>
        <v>0.10258034357178188</v>
      </c>
      <c r="AQ106" s="471">
        <f t="shared" si="52"/>
        <v>1</v>
      </c>
      <c r="AR106" s="473">
        <f t="shared" si="14"/>
        <v>1259.4528245808451</v>
      </c>
      <c r="AS106" s="474">
        <f t="shared" si="15"/>
        <v>1597.3269096713614</v>
      </c>
      <c r="AT106" s="474">
        <f t="shared" si="16"/>
        <v>523.15978727254594</v>
      </c>
      <c r="AU106" s="474">
        <f t="shared" si="17"/>
        <v>0</v>
      </c>
      <c r="AV106" s="474">
        <f t="shared" si="18"/>
        <v>0</v>
      </c>
      <c r="AW106" s="474">
        <f t="shared" si="19"/>
        <v>0</v>
      </c>
      <c r="AX106" s="474">
        <f t="shared" si="20"/>
        <v>2226.7448023604543</v>
      </c>
      <c r="AY106" s="474">
        <f t="shared" si="21"/>
        <v>321.9365286986847</v>
      </c>
      <c r="AZ106" s="474">
        <f t="shared" si="22"/>
        <v>467.93308263804045</v>
      </c>
      <c r="BA106" s="474">
        <f t="shared" si="23"/>
        <v>411.35032544554588</v>
      </c>
      <c r="BB106" s="474">
        <f t="shared" si="24"/>
        <v>88.726084079554781</v>
      </c>
      <c r="BC106" s="475">
        <f t="shared" si="53"/>
        <v>6896.6303447470327</v>
      </c>
      <c r="BD106" s="647">
        <f t="shared" si="54"/>
        <v>0</v>
      </c>
      <c r="BE106" s="383">
        <f t="shared" si="55"/>
        <v>0.18261857771456963</v>
      </c>
      <c r="BF106" s="383">
        <f t="shared" si="56"/>
        <v>0.23160976155377094</v>
      </c>
      <c r="BG106" s="383">
        <f t="shared" si="57"/>
        <v>7.5857304382135241E-2</v>
      </c>
      <c r="BH106" s="383">
        <f t="shared" si="58"/>
        <v>0</v>
      </c>
      <c r="BI106" s="383">
        <f t="shared" si="59"/>
        <v>0</v>
      </c>
      <c r="BJ106" s="383">
        <f t="shared" si="60"/>
        <v>0</v>
      </c>
      <c r="BK106" s="383">
        <f t="shared" si="61"/>
        <v>0.50991435634952409</v>
      </c>
      <c r="BL106" s="383">
        <f t="shared" si="62"/>
        <v>0.99999999999999989</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95.819841511318401</v>
      </c>
      <c r="BW106" s="100">
        <f t="shared" si="65"/>
        <v>0.48599953247501665</v>
      </c>
      <c r="BX106" s="1385">
        <f t="shared" si="25"/>
        <v>43.560861039927495</v>
      </c>
      <c r="BY106" s="473">
        <f t="shared" si="66"/>
        <v>95.819841511318401</v>
      </c>
      <c r="BZ106" s="100">
        <f t="shared" si="67"/>
        <v>0.48599953247501665</v>
      </c>
      <c r="CA106" s="489">
        <f t="shared" si="26"/>
        <v>43.560861039927495</v>
      </c>
      <c r="CB106" s="579">
        <f t="shared" si="27"/>
        <v>0.14523713041383501</v>
      </c>
      <c r="CC106" s="471">
        <f t="shared" si="68"/>
        <v>0.26907438048289112</v>
      </c>
      <c r="CD106" s="100">
        <f t="shared" si="28"/>
        <v>0.14523713041383501</v>
      </c>
      <c r="CE106" s="471">
        <f t="shared" si="69"/>
        <v>0.26907438048289112</v>
      </c>
      <c r="CG106" s="473">
        <f t="shared" si="70"/>
        <v>1368.0064627558431</v>
      </c>
      <c r="CH106" s="474">
        <f t="shared" si="71"/>
        <v>529.5238706205937</v>
      </c>
      <c r="CI106" s="474">
        <f t="shared" si="72"/>
        <v>2190.5155877509974</v>
      </c>
      <c r="CJ106" s="474">
        <f t="shared" si="73"/>
        <v>3115.6375400833813</v>
      </c>
      <c r="CK106" s="474">
        <f t="shared" si="74"/>
        <v>42.18718394569607</v>
      </c>
      <c r="CL106" s="474">
        <f t="shared" si="75"/>
        <v>7245.8706451565122</v>
      </c>
      <c r="CM106" s="576">
        <f t="shared" si="76"/>
        <v>0</v>
      </c>
    </row>
    <row r="107" spans="1:91" s="1" customFormat="1">
      <c r="A107" s="89">
        <f>'Input data'!A127</f>
        <v>2027</v>
      </c>
      <c r="B107" s="152">
        <f>'Input data'!B127</f>
        <v>62.918915999999996</v>
      </c>
      <c r="C107" s="204">
        <f>'Input data'!C127</f>
        <v>4806.6704710292252</v>
      </c>
      <c r="D107" s="205">
        <f>'Input data'!D127</f>
        <v>42063620.539397433</v>
      </c>
      <c r="E107" s="579">
        <f t="shared" si="29"/>
        <v>0.80122424242424228</v>
      </c>
      <c r="F107" s="100">
        <f t="shared" si="30"/>
        <v>0.31313030303030298</v>
      </c>
      <c r="G107" s="474">
        <f>B107*F107*'Input data'!$C$9</f>
        <v>603.01536315678493</v>
      </c>
      <c r="H107" s="473">
        <f>'Input data'!I127</f>
        <v>424.26313389388866</v>
      </c>
      <c r="I107" s="474">
        <f>'Input data'!K127</f>
        <v>26694.176483366333</v>
      </c>
      <c r="J107" s="474">
        <f t="shared" si="77"/>
        <v>6538.5401545638715</v>
      </c>
      <c r="K107" s="475">
        <f t="shared" si="78"/>
        <v>5866.7361143678127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9371.7907986296141</v>
      </c>
      <c r="AA107" s="475">
        <f t="shared" si="81"/>
        <v>2833.2506440657426</v>
      </c>
      <c r="AB107" s="938">
        <f t="shared" si="42"/>
        <v>0.30231688958315561</v>
      </c>
      <c r="AC107" s="118" t="str">
        <f t="shared" si="43"/>
        <v>Yes</v>
      </c>
      <c r="AD107" s="938">
        <f t="shared" si="44"/>
        <v>0.30231688958315561</v>
      </c>
      <c r="AE107" s="579">
        <f t="shared" si="11"/>
        <v>0.15503302172796529</v>
      </c>
      <c r="AF107" s="475">
        <f t="shared" si="45"/>
        <v>358.48833823854278</v>
      </c>
      <c r="AG107" s="473">
        <f t="shared" si="46"/>
        <v>6538.5401545638715</v>
      </c>
      <c r="AH107" s="474">
        <f t="shared" si="82"/>
        <v>7317.2625165914496</v>
      </c>
      <c r="AI107" s="474">
        <f t="shared" si="83"/>
        <v>6437.6604656145792</v>
      </c>
      <c r="AJ107" s="474">
        <f t="shared" si="12"/>
        <v>2262.2345038405592</v>
      </c>
      <c r="AK107" s="474">
        <f t="shared" si="47"/>
        <v>22555.697640610459</v>
      </c>
      <c r="AL107" s="640">
        <f t="shared" si="13"/>
        <v>0</v>
      </c>
      <c r="AM107" s="579">
        <f t="shared" si="48"/>
        <v>0.28988419062647575</v>
      </c>
      <c r="AN107" s="100">
        <f t="shared" si="49"/>
        <v>0.3244086098856489</v>
      </c>
      <c r="AO107" s="100">
        <f t="shared" si="50"/>
        <v>0.2854117202752301</v>
      </c>
      <c r="AP107" s="100">
        <f t="shared" si="51"/>
        <v>0.10029547921264531</v>
      </c>
      <c r="AQ107" s="471">
        <f t="shared" si="52"/>
        <v>1</v>
      </c>
      <c r="AR107" s="473">
        <f t="shared" si="14"/>
        <v>1144.2500015073842</v>
      </c>
      <c r="AS107" s="474">
        <f t="shared" si="15"/>
        <v>1451.2185634325176</v>
      </c>
      <c r="AT107" s="474">
        <f t="shared" si="16"/>
        <v>510.62692483458505</v>
      </c>
      <c r="AU107" s="474">
        <f t="shared" si="17"/>
        <v>0</v>
      </c>
      <c r="AV107" s="474">
        <f t="shared" si="18"/>
        <v>0</v>
      </c>
      <c r="AW107" s="474">
        <f t="shared" si="19"/>
        <v>0</v>
      </c>
      <c r="AX107" s="474">
        <f t="shared" si="20"/>
        <v>2173.4007056401747</v>
      </c>
      <c r="AY107" s="474">
        <f t="shared" si="21"/>
        <v>314.22418855692746</v>
      </c>
      <c r="AZ107" s="474">
        <f t="shared" si="22"/>
        <v>456.72323605283577</v>
      </c>
      <c r="BA107" s="474">
        <f t="shared" si="23"/>
        <v>401.49598042889863</v>
      </c>
      <c r="BB107" s="474">
        <f t="shared" si="24"/>
        <v>86.600554110546085</v>
      </c>
      <c r="BC107" s="475">
        <f t="shared" si="53"/>
        <v>6538.5401545638697</v>
      </c>
      <c r="BD107" s="647">
        <f t="shared" si="54"/>
        <v>0</v>
      </c>
      <c r="BE107" s="383">
        <f t="shared" si="55"/>
        <v>0.17500083726008828</v>
      </c>
      <c r="BF107" s="383">
        <f t="shared" si="56"/>
        <v>0.22194840577977853</v>
      </c>
      <c r="BG107" s="383">
        <f t="shared" si="57"/>
        <v>7.8094943636335998E-2</v>
      </c>
      <c r="BH107" s="383">
        <f t="shared" si="58"/>
        <v>0</v>
      </c>
      <c r="BI107" s="383">
        <f t="shared" si="59"/>
        <v>0</v>
      </c>
      <c r="BJ107" s="383">
        <f t="shared" si="60"/>
        <v>0</v>
      </c>
      <c r="BK107" s="383">
        <f t="shared" si="61"/>
        <v>0.52495581332379715</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94.519194280841972</v>
      </c>
      <c r="BW107" s="100">
        <f t="shared" si="65"/>
        <v>0.50598197191661953</v>
      </c>
      <c r="BX107" s="1385">
        <f t="shared" si="25"/>
        <v>42.063620539397434</v>
      </c>
      <c r="BY107" s="473">
        <f t="shared" si="66"/>
        <v>94.519194280841972</v>
      </c>
      <c r="BZ107" s="100">
        <f t="shared" si="67"/>
        <v>0.50598197191661953</v>
      </c>
      <c r="CA107" s="489">
        <f t="shared" si="26"/>
        <v>42.063620539397434</v>
      </c>
      <c r="CB107" s="579">
        <f t="shared" si="27"/>
        <v>0.15503302172796529</v>
      </c>
      <c r="CC107" s="471">
        <f t="shared" si="68"/>
        <v>0.27959342260566822</v>
      </c>
      <c r="CD107" s="100">
        <f t="shared" si="28"/>
        <v>0.15503302172796529</v>
      </c>
      <c r="CE107" s="471">
        <f t="shared" si="69"/>
        <v>0.27959342260566822</v>
      </c>
      <c r="CG107" s="473">
        <f t="shared" si="70"/>
        <v>1381.485110981024</v>
      </c>
      <c r="CH107" s="474">
        <f t="shared" si="71"/>
        <v>534.74114566515243</v>
      </c>
      <c r="CI107" s="474">
        <f t="shared" si="72"/>
        <v>2212.0982263151404</v>
      </c>
      <c r="CJ107" s="474">
        <f t="shared" si="73"/>
        <v>3146.335189212431</v>
      </c>
      <c r="CK107" s="474">
        <f t="shared" si="74"/>
        <v>42.6028444177011</v>
      </c>
      <c r="CL107" s="474">
        <f t="shared" si="75"/>
        <v>7317.2625165914487</v>
      </c>
      <c r="CM107" s="576">
        <f t="shared" si="76"/>
        <v>0</v>
      </c>
    </row>
    <row r="108" spans="1:91">
      <c r="A108" s="89">
        <f>'Input data'!A128</f>
        <v>2028</v>
      </c>
      <c r="B108" s="152">
        <f>'Input data'!B128</f>
        <v>63.514502</v>
      </c>
      <c r="C108" s="204">
        <f>'Input data'!C128</f>
        <v>4918.6434456948491</v>
      </c>
      <c r="D108" s="205">
        <f>'Input data'!D128</f>
        <v>40122432.814653359</v>
      </c>
      <c r="E108" s="579">
        <f t="shared" si="29"/>
        <v>0.80986666666666651</v>
      </c>
      <c r="F108" s="100">
        <f t="shared" si="30"/>
        <v>0.31548333333333328</v>
      </c>
      <c r="G108" s="474">
        <f>B108*F108*'Input data'!$C$9</f>
        <v>613.29774089367663</v>
      </c>
      <c r="H108" s="473">
        <f>'Input data'!I128</f>
        <v>424.26313389388866</v>
      </c>
      <c r="I108" s="474">
        <f>'Input data'!K128</f>
        <v>26946.861666229659</v>
      </c>
      <c r="J108" s="474">
        <f t="shared" si="77"/>
        <v>6199.0428971457768</v>
      </c>
      <c r="K108" s="475">
        <f t="shared" si="78"/>
        <v>6323.6608378266119</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9489.2182646703186</v>
      </c>
      <c r="AA108" s="475">
        <f t="shared" si="81"/>
        <v>3290.1753675245418</v>
      </c>
      <c r="AB108" s="938">
        <f t="shared" si="42"/>
        <v>0.34672775730897909</v>
      </c>
      <c r="AC108" s="118" t="str">
        <f t="shared" si="43"/>
        <v>Yes</v>
      </c>
      <c r="AD108" s="938">
        <f t="shared" si="44"/>
        <v>0.34672775730897909</v>
      </c>
      <c r="AE108" s="579">
        <f t="shared" si="11"/>
        <v>0.1775845983244031</v>
      </c>
      <c r="AF108" s="475">
        <f t="shared" si="45"/>
        <v>348.92053567748997</v>
      </c>
      <c r="AG108" s="473">
        <f t="shared" si="46"/>
        <v>6199.0428971457768</v>
      </c>
      <c r="AH108" s="474">
        <f t="shared" si="82"/>
        <v>7386.5272050232506</v>
      </c>
      <c r="AI108" s="474">
        <f t="shared" si="83"/>
        <v>6437.6604656145792</v>
      </c>
      <c r="AJ108" s="474">
        <f t="shared" si="12"/>
        <v>2138.2834933454042</v>
      </c>
      <c r="AK108" s="474">
        <f t="shared" si="47"/>
        <v>22161.514061129008</v>
      </c>
      <c r="AL108" s="640">
        <f t="shared" si="13"/>
        <v>0</v>
      </c>
      <c r="AM108" s="579">
        <f t="shared" si="48"/>
        <v>0.27972109125968125</v>
      </c>
      <c r="AN108" s="100">
        <f t="shared" si="49"/>
        <v>0.33330426723772982</v>
      </c>
      <c r="AO108" s="100">
        <f t="shared" si="50"/>
        <v>0.29048829641590901</v>
      </c>
      <c r="AP108" s="100">
        <f t="shared" si="51"/>
        <v>9.6486345086679984E-2</v>
      </c>
      <c r="AQ108" s="471">
        <f t="shared" si="52"/>
        <v>1</v>
      </c>
      <c r="AR108" s="473">
        <f t="shared" si="14"/>
        <v>1089.8249156296285</v>
      </c>
      <c r="AS108" s="474">
        <f t="shared" si="15"/>
        <v>1382.1928305610654</v>
      </c>
      <c r="AT108" s="474">
        <f t="shared" si="16"/>
        <v>482.64895738168423</v>
      </c>
      <c r="AU108" s="474">
        <f t="shared" si="17"/>
        <v>0</v>
      </c>
      <c r="AV108" s="474">
        <f t="shared" si="18"/>
        <v>0</v>
      </c>
      <c r="AW108" s="474">
        <f t="shared" si="19"/>
        <v>0</v>
      </c>
      <c r="AX108" s="474">
        <f t="shared" si="20"/>
        <v>2054.3170239008878</v>
      </c>
      <c r="AY108" s="474">
        <f t="shared" si="21"/>
        <v>297.00740328222264</v>
      </c>
      <c r="AZ108" s="474">
        <f t="shared" si="22"/>
        <v>431.69872752851705</v>
      </c>
      <c r="BA108" s="474">
        <f t="shared" si="23"/>
        <v>379.49745092215721</v>
      </c>
      <c r="BB108" s="474">
        <f t="shared" si="24"/>
        <v>81.855587939612334</v>
      </c>
      <c r="BC108" s="475">
        <f t="shared" si="53"/>
        <v>6199.0428971457759</v>
      </c>
      <c r="BD108" s="647">
        <f t="shared" si="54"/>
        <v>0</v>
      </c>
      <c r="BE108" s="383">
        <f t="shared" si="55"/>
        <v>0.17580535152150931</v>
      </c>
      <c r="BF108" s="383">
        <f t="shared" si="56"/>
        <v>0.22296874751382478</v>
      </c>
      <c r="BG108" s="383">
        <f t="shared" si="57"/>
        <v>7.7858625176462345E-2</v>
      </c>
      <c r="BH108" s="383">
        <f t="shared" si="58"/>
        <v>0</v>
      </c>
      <c r="BI108" s="383">
        <f t="shared" si="59"/>
        <v>0</v>
      </c>
      <c r="BJ108" s="383">
        <f t="shared" si="60"/>
        <v>0</v>
      </c>
      <c r="BK108" s="383">
        <f t="shared" si="61"/>
        <v>0.52336727578820341</v>
      </c>
      <c r="BL108" s="383">
        <f t="shared" si="62"/>
        <v>0.99999999999999989</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92.898517380801309</v>
      </c>
      <c r="BW108" s="100">
        <f t="shared" si="65"/>
        <v>0.52346163296156667</v>
      </c>
      <c r="BX108" s="1385">
        <f t="shared" si="25"/>
        <v>40.122432814653358</v>
      </c>
      <c r="BY108" s="473">
        <f t="shared" si="66"/>
        <v>92.898517380801309</v>
      </c>
      <c r="BZ108" s="100">
        <f t="shared" si="67"/>
        <v>0.52346163296156667</v>
      </c>
      <c r="CA108" s="489">
        <f t="shared" si="26"/>
        <v>40.122432814653358</v>
      </c>
      <c r="CB108" s="579">
        <f t="shared" si="27"/>
        <v>0.1775845983244031</v>
      </c>
      <c r="CC108" s="471">
        <f t="shared" si="68"/>
        <v>0.28763526801544848</v>
      </c>
      <c r="CD108" s="100">
        <f t="shared" si="28"/>
        <v>0.1775845983244031</v>
      </c>
      <c r="CE108" s="471">
        <f t="shared" si="69"/>
        <v>0.28763526801544848</v>
      </c>
      <c r="CG108" s="473">
        <f t="shared" si="70"/>
        <v>1394.5621511402785</v>
      </c>
      <c r="CH108" s="474">
        <f t="shared" si="71"/>
        <v>539.80296745467786</v>
      </c>
      <c r="CI108" s="474">
        <f t="shared" si="72"/>
        <v>2233.0377913613361</v>
      </c>
      <c r="CJ108" s="474">
        <f t="shared" si="73"/>
        <v>3176.1181751431213</v>
      </c>
      <c r="CK108" s="474">
        <f t="shared" si="74"/>
        <v>43.006119923836032</v>
      </c>
      <c r="CL108" s="474">
        <f t="shared" si="75"/>
        <v>7386.5272050232497</v>
      </c>
      <c r="CM108" s="576">
        <f t="shared" si="76"/>
        <v>0</v>
      </c>
    </row>
    <row r="109" spans="1:91">
      <c r="A109" s="89">
        <f>'Input data'!A129</f>
        <v>2029</v>
      </c>
      <c r="B109" s="152">
        <f>'Input data'!B129</f>
        <v>64.093732000000003</v>
      </c>
      <c r="C109" s="204">
        <f>'Input data'!C129</f>
        <v>5055.9810880808755</v>
      </c>
      <c r="D109" s="205">
        <f>'Input data'!D129</f>
        <v>38613737.321660623</v>
      </c>
      <c r="E109" s="579">
        <f t="shared" si="29"/>
        <v>0.81850909090909074</v>
      </c>
      <c r="F109" s="100">
        <f t="shared" si="30"/>
        <v>0.31783636363636358</v>
      </c>
      <c r="G109" s="474">
        <f>B109*F109*'Input data'!$C$9</f>
        <v>623.50679421102802</v>
      </c>
      <c r="H109" s="473">
        <f>'Input data'!I129</f>
        <v>424.26313389388866</v>
      </c>
      <c r="I109" s="474">
        <f>'Input data'!K129</f>
        <v>27192.607601275016</v>
      </c>
      <c r="J109" s="474">
        <f t="shared" si="77"/>
        <v>5877.1731812078651</v>
      </c>
      <c r="K109" s="475">
        <f t="shared" si="78"/>
        <v>6759.7332233282086</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9603.4209342340037</v>
      </c>
      <c r="AA109" s="475">
        <f t="shared" si="81"/>
        <v>3726.2477530261385</v>
      </c>
      <c r="AB109" s="938">
        <f t="shared" si="42"/>
        <v>0.38801254037953453</v>
      </c>
      <c r="AC109" s="118" t="str">
        <f t="shared" si="43"/>
        <v>Yes</v>
      </c>
      <c r="AD109" s="938">
        <f t="shared" si="44"/>
        <v>0.38801254037953453</v>
      </c>
      <c r="AE109" s="579">
        <f t="shared" si="11"/>
        <v>0.19867405364361701</v>
      </c>
      <c r="AF109" s="475">
        <f t="shared" si="45"/>
        <v>339.97305727164513</v>
      </c>
      <c r="AG109" s="473">
        <f t="shared" si="46"/>
        <v>5877.1731812078651</v>
      </c>
      <c r="AH109" s="474">
        <f t="shared" si="82"/>
        <v>7453.8897445731254</v>
      </c>
      <c r="AI109" s="474">
        <f t="shared" si="83"/>
        <v>6437.6604656145792</v>
      </c>
      <c r="AJ109" s="474">
        <f t="shared" si="12"/>
        <v>2021.4186285939031</v>
      </c>
      <c r="AK109" s="474">
        <f t="shared" si="47"/>
        <v>21790.142019989475</v>
      </c>
      <c r="AL109" s="640">
        <f t="shared" si="13"/>
        <v>0</v>
      </c>
      <c r="AM109" s="579">
        <f t="shared" si="48"/>
        <v>0.26971706636039189</v>
      </c>
      <c r="AN109" s="100">
        <f t="shared" si="49"/>
        <v>0.34207623510370888</v>
      </c>
      <c r="AO109" s="100">
        <f t="shared" si="50"/>
        <v>0.29543912378858783</v>
      </c>
      <c r="AP109" s="100">
        <f t="shared" si="51"/>
        <v>9.2767574747311329E-2</v>
      </c>
      <c r="AQ109" s="471">
        <f t="shared" si="52"/>
        <v>1</v>
      </c>
      <c r="AR109" s="473">
        <f t="shared" si="14"/>
        <v>1037.7260070012628</v>
      </c>
      <c r="AS109" s="474">
        <f t="shared" si="15"/>
        <v>1316.1173197579562</v>
      </c>
      <c r="AT109" s="474">
        <f t="shared" si="16"/>
        <v>456.27046018877132</v>
      </c>
      <c r="AU109" s="474">
        <f t="shared" si="17"/>
        <v>0</v>
      </c>
      <c r="AV109" s="474">
        <f t="shared" si="18"/>
        <v>0</v>
      </c>
      <c r="AW109" s="474">
        <f t="shared" si="19"/>
        <v>0</v>
      </c>
      <c r="AX109" s="474">
        <f t="shared" si="20"/>
        <v>1942.0412279636164</v>
      </c>
      <c r="AY109" s="474">
        <f t="shared" si="21"/>
        <v>280.774883074873</v>
      </c>
      <c r="AZ109" s="474">
        <f t="shared" si="22"/>
        <v>408.1048431988558</v>
      </c>
      <c r="BA109" s="474">
        <f t="shared" si="23"/>
        <v>358.75655364937762</v>
      </c>
      <c r="BB109" s="474">
        <f t="shared" si="24"/>
        <v>77.381886373151161</v>
      </c>
      <c r="BC109" s="475">
        <f t="shared" si="53"/>
        <v>5877.1731812078642</v>
      </c>
      <c r="BD109" s="647">
        <f t="shared" si="54"/>
        <v>0</v>
      </c>
      <c r="BE109" s="383">
        <f t="shared" si="55"/>
        <v>0.17656890055909355</v>
      </c>
      <c r="BF109" s="383">
        <f t="shared" si="56"/>
        <v>0.22393713426145298</v>
      </c>
      <c r="BG109" s="383">
        <f t="shared" si="57"/>
        <v>7.7634339863879867E-2</v>
      </c>
      <c r="BH109" s="383">
        <f t="shared" si="58"/>
        <v>0</v>
      </c>
      <c r="BI109" s="383">
        <f t="shared" si="59"/>
        <v>0</v>
      </c>
      <c r="BJ109" s="383">
        <f t="shared" si="60"/>
        <v>0</v>
      </c>
      <c r="BK109" s="383">
        <f t="shared" si="61"/>
        <v>0.52185962531557362</v>
      </c>
      <c r="BL109" s="383">
        <f t="shared" si="62"/>
        <v>1</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91.614219947321999</v>
      </c>
      <c r="BW109" s="100">
        <f t="shared" si="65"/>
        <v>0.54187117971399623</v>
      </c>
      <c r="BX109" s="1385">
        <f t="shared" si="25"/>
        <v>38.613737321660622</v>
      </c>
      <c r="BY109" s="473">
        <f t="shared" si="66"/>
        <v>91.614219947321999</v>
      </c>
      <c r="BZ109" s="100">
        <f t="shared" si="67"/>
        <v>0.54187117971399623</v>
      </c>
      <c r="CA109" s="489">
        <f t="shared" si="26"/>
        <v>38.613737321660622</v>
      </c>
      <c r="CB109" s="579">
        <f t="shared" si="27"/>
        <v>0.19867405364361701</v>
      </c>
      <c r="CC109" s="471">
        <f t="shared" si="68"/>
        <v>0.297844538888694</v>
      </c>
      <c r="CD109" s="100">
        <f t="shared" si="28"/>
        <v>0.19867405364361701</v>
      </c>
      <c r="CE109" s="471">
        <f t="shared" si="69"/>
        <v>0.297844538888694</v>
      </c>
      <c r="CG109" s="473">
        <f t="shared" si="70"/>
        <v>1407.2800692435328</v>
      </c>
      <c r="CH109" s="474">
        <f t="shared" si="71"/>
        <v>544.7257813474605</v>
      </c>
      <c r="CI109" s="474">
        <f t="shared" si="72"/>
        <v>2253.4023134651261</v>
      </c>
      <c r="CJ109" s="474">
        <f t="shared" si="73"/>
        <v>3205.0832598506763</v>
      </c>
      <c r="CK109" s="474">
        <f t="shared" si="74"/>
        <v>43.398320666329191</v>
      </c>
      <c r="CL109" s="474">
        <f t="shared" si="75"/>
        <v>7453.8897445731254</v>
      </c>
      <c r="CM109" s="576">
        <f t="shared" si="76"/>
        <v>0</v>
      </c>
    </row>
    <row r="110" spans="1:91" s="1" customFormat="1">
      <c r="A110" s="89">
        <f>'Input data'!A130</f>
        <v>2030</v>
      </c>
      <c r="B110" s="152">
        <f>'Input data'!B130</f>
        <v>64.659278</v>
      </c>
      <c r="C110" s="204">
        <f>'Input data'!C130</f>
        <v>5220.676133769065</v>
      </c>
      <c r="D110" s="205">
        <f>'Input data'!D130</f>
        <v>37435672.225562826</v>
      </c>
      <c r="E110" s="579">
        <f t="shared" si="29"/>
        <v>0.82715151515151497</v>
      </c>
      <c r="F110" s="100">
        <f t="shared" si="30"/>
        <v>0.32018939393939388</v>
      </c>
      <c r="G110" s="474">
        <f>B110*F110*'Input data'!$C$9</f>
        <v>633.66517503601972</v>
      </c>
      <c r="H110" s="473">
        <f>'Input data'!I130</f>
        <v>424.26313389388866</v>
      </c>
      <c r="I110" s="474">
        <f>'Input data'!K130</f>
        <v>27432.547919596171</v>
      </c>
      <c r="J110" s="474">
        <f>J97*(1-$C$4)</f>
        <v>5572.0157409803969</v>
      </c>
      <c r="K110" s="475">
        <f t="shared" si="78"/>
        <v>7176.3953559249685</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9714.9256266032953</v>
      </c>
      <c r="AA110" s="475">
        <f t="shared" si="81"/>
        <v>4142.9098856228984</v>
      </c>
      <c r="AB110" s="938">
        <f t="shared" si="42"/>
        <v>0.42644792609404836</v>
      </c>
      <c r="AC110" s="118" t="str">
        <f t="shared" si="43"/>
        <v>Yes</v>
      </c>
      <c r="AD110" s="938">
        <f t="shared" si="44"/>
        <v>0.42644792609404836</v>
      </c>
      <c r="AE110" s="579">
        <f t="shared" si="11"/>
        <v>0.21842774346116622</v>
      </c>
      <c r="AF110" s="475">
        <f t="shared" si="45"/>
        <v>331.59229492368394</v>
      </c>
      <c r="AG110" s="473">
        <f t="shared" si="46"/>
        <v>5572.0157409803969</v>
      </c>
      <c r="AH110" s="474">
        <f t="shared" si="82"/>
        <v>7519.6608800327431</v>
      </c>
      <c r="AI110" s="474">
        <f t="shared" si="83"/>
        <v>6437.6604656145792</v>
      </c>
      <c r="AJ110" s="474">
        <f t="shared" si="12"/>
        <v>1911.1812935007495</v>
      </c>
      <c r="AK110" s="474">
        <f t="shared" si="47"/>
        <v>21440.518380128469</v>
      </c>
      <c r="AL110" s="640">
        <f t="shared" si="13"/>
        <v>0</v>
      </c>
      <c r="AM110" s="579">
        <f t="shared" si="48"/>
        <v>0.25988251040351057</v>
      </c>
      <c r="AN110" s="100">
        <f t="shared" si="49"/>
        <v>0.35072197167593322</v>
      </c>
      <c r="AO110" s="100">
        <f t="shared" si="50"/>
        <v>0.30025675459326301</v>
      </c>
      <c r="AP110" s="100">
        <f t="shared" si="51"/>
        <v>8.9138763327293105E-2</v>
      </c>
      <c r="AQ110" s="471">
        <f t="shared" si="52"/>
        <v>1</v>
      </c>
      <c r="AR110" s="473">
        <f t="shared" si="14"/>
        <v>987.90218005414852</v>
      </c>
      <c r="AS110" s="474">
        <f t="shared" si="15"/>
        <v>1252.9272280195687</v>
      </c>
      <c r="AT110" s="474">
        <f t="shared" si="16"/>
        <v>431.38791537521922</v>
      </c>
      <c r="AU110" s="474">
        <f t="shared" si="17"/>
        <v>0</v>
      </c>
      <c r="AV110" s="474">
        <f t="shared" si="18"/>
        <v>0</v>
      </c>
      <c r="AW110" s="474">
        <f t="shared" si="19"/>
        <v>0</v>
      </c>
      <c r="AX110" s="474">
        <f t="shared" si="20"/>
        <v>1836.1327107552527</v>
      </c>
      <c r="AY110" s="474">
        <f t="shared" si="21"/>
        <v>265.46292619793661</v>
      </c>
      <c r="AZ110" s="474">
        <f t="shared" si="22"/>
        <v>385.8489929180335</v>
      </c>
      <c r="BA110" s="474">
        <f t="shared" si="23"/>
        <v>339.19189452232632</v>
      </c>
      <c r="BB110" s="474">
        <f t="shared" si="24"/>
        <v>73.161893137909672</v>
      </c>
      <c r="BC110" s="475">
        <f t="shared" si="53"/>
        <v>5572.0157409803942</v>
      </c>
      <c r="BD110" s="647">
        <f t="shared" si="54"/>
        <v>0</v>
      </c>
      <c r="BE110" s="383">
        <f t="shared" si="55"/>
        <v>0.17729709067195268</v>
      </c>
      <c r="BF110" s="383">
        <f t="shared" si="56"/>
        <v>0.22486067632664594</v>
      </c>
      <c r="BG110" s="383">
        <f t="shared" si="57"/>
        <v>7.7420440901216234E-2</v>
      </c>
      <c r="BH110" s="383">
        <f t="shared" si="58"/>
        <v>0</v>
      </c>
      <c r="BI110" s="383">
        <f t="shared" si="59"/>
        <v>0</v>
      </c>
      <c r="BJ110" s="383">
        <f t="shared" si="60"/>
        <v>0</v>
      </c>
      <c r="BK110" s="383">
        <f t="shared" si="61"/>
        <v>0.52042179210018535</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90.668680964642519</v>
      </c>
      <c r="BW110" s="100">
        <f t="shared" si="65"/>
        <v>0.56112883201305774</v>
      </c>
      <c r="BX110" s="1385">
        <f t="shared" si="25"/>
        <v>37.435672225562826</v>
      </c>
      <c r="BY110" s="473">
        <f t="shared" si="66"/>
        <v>90.668680964642519</v>
      </c>
      <c r="BZ110" s="100">
        <f t="shared" si="67"/>
        <v>0.56112883201305774</v>
      </c>
      <c r="CA110" s="489">
        <f t="shared" si="26"/>
        <v>37.435672225562826</v>
      </c>
      <c r="CB110" s="579">
        <f t="shared" si="27"/>
        <v>0.21842774346116622</v>
      </c>
      <c r="CC110" s="471">
        <f t="shared" si="68"/>
        <v>0.30941627778035619</v>
      </c>
      <c r="CD110" s="100">
        <f t="shared" si="28"/>
        <v>0.21842774346116622</v>
      </c>
      <c r="CE110" s="471">
        <f t="shared" si="69"/>
        <v>0.30941627778035619</v>
      </c>
      <c r="CG110" s="473">
        <f t="shared" si="70"/>
        <v>1419.6975333106964</v>
      </c>
      <c r="CH110" s="474">
        <f t="shared" si="71"/>
        <v>549.53229638605956</v>
      </c>
      <c r="CI110" s="474">
        <f t="shared" si="72"/>
        <v>2273.2857345892226</v>
      </c>
      <c r="CJ110" s="474">
        <f t="shared" si="73"/>
        <v>3233.3640598714255</v>
      </c>
      <c r="CK110" s="474">
        <f t="shared" si="74"/>
        <v>43.781255875337777</v>
      </c>
      <c r="CL110" s="474">
        <f t="shared" si="75"/>
        <v>7519.6608800327422</v>
      </c>
      <c r="CM110" s="576">
        <f t="shared" si="76"/>
        <v>0</v>
      </c>
    </row>
    <row r="111" spans="1:91">
      <c r="A111" s="89">
        <f>'Input data'!A131</f>
        <v>2031</v>
      </c>
      <c r="B111" s="152">
        <f>'Input data'!B131</f>
        <v>65.211525999999992</v>
      </c>
      <c r="C111" s="204">
        <f>'Input data'!C131</f>
        <v>5396.439358573075</v>
      </c>
      <c r="D111" s="205">
        <f>'Input data'!D131</f>
        <v>36521081.260820419</v>
      </c>
      <c r="E111" s="579">
        <f t="shared" si="29"/>
        <v>0.8357939393939392</v>
      </c>
      <c r="F111" s="100">
        <f t="shared" si="30"/>
        <v>0.32254242424242419</v>
      </c>
      <c r="G111" s="474">
        <f>B111*F111*'Input data'!$C$9</f>
        <v>643.77373745264708</v>
      </c>
      <c r="H111" s="473">
        <f>'Input data'!I131</f>
        <v>424.26313389388866</v>
      </c>
      <c r="I111" s="474">
        <f>'Input data'!K131</f>
        <v>27666.846386762798</v>
      </c>
      <c r="J111" s="474">
        <f t="shared" ref="J111:J116" si="87">($J$117-$J$107)/($A$117-$A$107)+J110</f>
        <v>5308.2028273926371</v>
      </c>
      <c r="K111" s="475">
        <f t="shared" si="78"/>
        <v>7549.0910895690195</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9823.8084466595865</v>
      </c>
      <c r="AA111" s="475">
        <f t="shared" si="81"/>
        <v>4515.6056192669494</v>
      </c>
      <c r="AB111" s="938">
        <f t="shared" si="42"/>
        <v>0.45965937179917243</v>
      </c>
      <c r="AC111" s="118" t="str">
        <f t="shared" si="43"/>
        <v>Yes</v>
      </c>
      <c r="AD111" s="938">
        <f t="shared" si="44"/>
        <v>0.45965937179917243</v>
      </c>
      <c r="AE111" s="579">
        <f t="shared" si="11"/>
        <v>0.2357046721591165</v>
      </c>
      <c r="AF111" s="475">
        <f t="shared" si="45"/>
        <v>324.2623310102303</v>
      </c>
      <c r="AG111" s="473">
        <f t="shared" si="46"/>
        <v>5308.2028273926371</v>
      </c>
      <c r="AH111" s="474">
        <f t="shared" si="82"/>
        <v>7583.885501929637</v>
      </c>
      <c r="AI111" s="474">
        <f t="shared" si="83"/>
        <v>6437.6604656145792</v>
      </c>
      <c r="AJ111" s="474">
        <f t="shared" si="12"/>
        <v>1815.8926345573848</v>
      </c>
      <c r="AK111" s="474">
        <f t="shared" si="47"/>
        <v>21145.641429494237</v>
      </c>
      <c r="AL111" s="640">
        <f t="shared" si="13"/>
        <v>0</v>
      </c>
      <c r="AM111" s="579">
        <f t="shared" si="48"/>
        <v>0.25103058921583155</v>
      </c>
      <c r="AN111" s="100">
        <f t="shared" si="49"/>
        <v>0.35865005690257884</v>
      </c>
      <c r="AO111" s="100">
        <f t="shared" si="50"/>
        <v>0.30444384896431848</v>
      </c>
      <c r="AP111" s="100">
        <f t="shared" si="51"/>
        <v>8.5875504917271139E-2</v>
      </c>
      <c r="AQ111" s="471">
        <f t="shared" si="52"/>
        <v>0.99999999999999989</v>
      </c>
      <c r="AR111" s="473">
        <f t="shared" si="14"/>
        <v>944.81873291736349</v>
      </c>
      <c r="AS111" s="474">
        <f t="shared" si="15"/>
        <v>1198.2857614002107</v>
      </c>
      <c r="AT111" s="474">
        <f t="shared" si="16"/>
        <v>409.87955503270939</v>
      </c>
      <c r="AU111" s="474">
        <f t="shared" si="17"/>
        <v>0</v>
      </c>
      <c r="AV111" s="474">
        <f t="shared" si="18"/>
        <v>0</v>
      </c>
      <c r="AW111" s="474">
        <f t="shared" si="19"/>
        <v>0</v>
      </c>
      <c r="AX111" s="474">
        <f t="shared" si="20"/>
        <v>1744.5858626122226</v>
      </c>
      <c r="AY111" s="474">
        <f t="shared" si="21"/>
        <v>252.22733922217239</v>
      </c>
      <c r="AZ111" s="474">
        <f t="shared" si="22"/>
        <v>366.61113557041358</v>
      </c>
      <c r="BA111" s="474">
        <f t="shared" si="23"/>
        <v>322.28029076008545</v>
      </c>
      <c r="BB111" s="474">
        <f t="shared" si="24"/>
        <v>69.514149877457754</v>
      </c>
      <c r="BC111" s="475">
        <f t="shared" si="53"/>
        <v>5308.2028273926344</v>
      </c>
      <c r="BD111" s="647">
        <f t="shared" si="54"/>
        <v>0</v>
      </c>
      <c r="BE111" s="383">
        <f t="shared" si="55"/>
        <v>0.17799220633425838</v>
      </c>
      <c r="BF111" s="383">
        <f t="shared" si="56"/>
        <v>0.22574227104068731</v>
      </c>
      <c r="BG111" s="383">
        <f t="shared" si="57"/>
        <v>7.7216257245776798E-2</v>
      </c>
      <c r="BH111" s="383">
        <f t="shared" si="58"/>
        <v>0</v>
      </c>
      <c r="BI111" s="383">
        <f t="shared" si="59"/>
        <v>0</v>
      </c>
      <c r="BJ111" s="383">
        <f t="shared" si="60"/>
        <v>0</v>
      </c>
      <c r="BK111" s="383">
        <f t="shared" si="61"/>
        <v>0.51904926537927765</v>
      </c>
      <c r="BL111" s="383">
        <f t="shared" si="62"/>
        <v>1.0000000000000002</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89.893093623873497</v>
      </c>
      <c r="BW111" s="100">
        <f t="shared" si="65"/>
        <v>0.57361539979739562</v>
      </c>
      <c r="BX111" s="1385">
        <f t="shared" si="25"/>
        <v>36.521081260820417</v>
      </c>
      <c r="BY111" s="473">
        <f t="shared" si="66"/>
        <v>89.893093623873497</v>
      </c>
      <c r="BZ111" s="100">
        <f t="shared" si="67"/>
        <v>0.57361539979739562</v>
      </c>
      <c r="CA111" s="489">
        <f t="shared" si="26"/>
        <v>36.521081260820417</v>
      </c>
      <c r="CB111" s="579">
        <f t="shared" si="27"/>
        <v>0.2357046721591165</v>
      </c>
      <c r="CC111" s="471">
        <f t="shared" si="68"/>
        <v>0.32232392463783976</v>
      </c>
      <c r="CD111" s="100">
        <f t="shared" si="28"/>
        <v>0.2357046721591165</v>
      </c>
      <c r="CE111" s="471">
        <f t="shared" si="69"/>
        <v>0.32232392463783976</v>
      </c>
      <c r="CG111" s="473">
        <f t="shared" si="70"/>
        <v>1431.8230185871594</v>
      </c>
      <c r="CH111" s="474">
        <f t="shared" si="71"/>
        <v>554.22579314323957</v>
      </c>
      <c r="CI111" s="474">
        <f t="shared" si="72"/>
        <v>2292.7016256908119</v>
      </c>
      <c r="CJ111" s="474">
        <f t="shared" si="73"/>
        <v>3260.9798775942254</v>
      </c>
      <c r="CK111" s="474">
        <f t="shared" si="74"/>
        <v>44.155186914200335</v>
      </c>
      <c r="CL111" s="474">
        <f t="shared" si="75"/>
        <v>7583.885501929637</v>
      </c>
      <c r="CM111" s="576">
        <f t="shared" si="76"/>
        <v>0</v>
      </c>
    </row>
    <row r="112" spans="1:91">
      <c r="A112" s="89">
        <f>'Input data'!A132</f>
        <v>2032</v>
      </c>
      <c r="B112" s="152">
        <f>'Input data'!B132</f>
        <v>65.752923999999993</v>
      </c>
      <c r="C112" s="204">
        <f>'Input data'!C132</f>
        <v>5584.7826715137489</v>
      </c>
      <c r="D112" s="205">
        <f>'Input data'!D132</f>
        <v>35566110.296462603</v>
      </c>
      <c r="E112" s="579">
        <f t="shared" si="29"/>
        <v>0.84443636363636343</v>
      </c>
      <c r="F112" s="100">
        <f t="shared" si="30"/>
        <v>0.32489545454545449</v>
      </c>
      <c r="G112" s="474">
        <f>B112*F112*'Input data'!$C$9</f>
        <v>653.85395148648297</v>
      </c>
      <c r="H112" s="473">
        <f>'Input data'!I132</f>
        <v>424.26313389388866</v>
      </c>
      <c r="I112" s="474">
        <f>'Input data'!K132</f>
        <v>27896.541598926684</v>
      </c>
      <c r="J112" s="474">
        <f t="shared" si="87"/>
        <v>5044.3899138048773</v>
      </c>
      <c r="K112" s="475">
        <f t="shared" si="78"/>
        <v>7919.6476056919391</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9930.5520491947464</v>
      </c>
      <c r="AA112" s="475">
        <f t="shared" si="81"/>
        <v>4886.162135389869</v>
      </c>
      <c r="AB112" s="938">
        <f t="shared" si="42"/>
        <v>0.49203328386824985</v>
      </c>
      <c r="AC112" s="118" t="str">
        <f t="shared" si="43"/>
        <v>Yes</v>
      </c>
      <c r="AD112" s="938">
        <f t="shared" si="44"/>
        <v>0.49203328386824985</v>
      </c>
      <c r="AE112" s="579">
        <f t="shared" si="11"/>
        <v>0.25258954911254861</v>
      </c>
      <c r="AF112" s="475">
        <f t="shared" si="45"/>
        <v>317.09870019855447</v>
      </c>
      <c r="AG112" s="473">
        <f t="shared" si="46"/>
        <v>5044.3899138048773</v>
      </c>
      <c r="AH112" s="474">
        <f t="shared" si="82"/>
        <v>7646.8483045939056</v>
      </c>
      <c r="AI112" s="474">
        <f t="shared" si="83"/>
        <v>6437.6604656145792</v>
      </c>
      <c r="AJ112" s="474">
        <f t="shared" si="12"/>
        <v>1721.2680506409736</v>
      </c>
      <c r="AK112" s="474">
        <f t="shared" si="47"/>
        <v>20850.166734654336</v>
      </c>
      <c r="AL112" s="640">
        <f t="shared" si="13"/>
        <v>0</v>
      </c>
      <c r="AM112" s="579">
        <f t="shared" si="48"/>
        <v>0.24193523140612455</v>
      </c>
      <c r="AN112" s="100">
        <f t="shared" si="49"/>
        <v>0.36675238149939327</v>
      </c>
      <c r="AO112" s="100">
        <f t="shared" si="50"/>
        <v>0.30875822469634107</v>
      </c>
      <c r="AP112" s="100">
        <f t="shared" si="51"/>
        <v>8.2554162398141104E-2</v>
      </c>
      <c r="AQ112" s="471">
        <f t="shared" si="52"/>
        <v>1</v>
      </c>
      <c r="AR112" s="473">
        <f t="shared" si="14"/>
        <v>901.22499310232411</v>
      </c>
      <c r="AS112" s="474">
        <f t="shared" si="15"/>
        <v>1142.9971056119725</v>
      </c>
      <c r="AT112" s="474">
        <f t="shared" si="16"/>
        <v>388.52108834105519</v>
      </c>
      <c r="AU112" s="474">
        <f t="shared" si="17"/>
        <v>0</v>
      </c>
      <c r="AV112" s="474">
        <f t="shared" si="18"/>
        <v>0</v>
      </c>
      <c r="AW112" s="474">
        <f t="shared" si="19"/>
        <v>0</v>
      </c>
      <c r="AX112" s="474">
        <f t="shared" si="20"/>
        <v>1653.6770124882873</v>
      </c>
      <c r="AY112" s="474">
        <f t="shared" si="21"/>
        <v>239.08399221363126</v>
      </c>
      <c r="AZ112" s="474">
        <f t="shared" si="22"/>
        <v>347.50734853901281</v>
      </c>
      <c r="BA112" s="474">
        <f t="shared" si="23"/>
        <v>305.48654544866929</v>
      </c>
      <c r="BB112" s="474">
        <f t="shared" si="24"/>
        <v>65.891828059923199</v>
      </c>
      <c r="BC112" s="475">
        <f t="shared" si="53"/>
        <v>5044.3899138048755</v>
      </c>
      <c r="BD112" s="647">
        <f t="shared" si="54"/>
        <v>0</v>
      </c>
      <c r="BE112" s="383">
        <f t="shared" si="55"/>
        <v>0.17865886826788721</v>
      </c>
      <c r="BF112" s="383">
        <f t="shared" si="56"/>
        <v>0.22658777872899089</v>
      </c>
      <c r="BG112" s="383">
        <f t="shared" si="57"/>
        <v>7.7020431604186215E-2</v>
      </c>
      <c r="BH112" s="383">
        <f t="shared" si="58"/>
        <v>0</v>
      </c>
      <c r="BI112" s="383">
        <f t="shared" si="59"/>
        <v>0</v>
      </c>
      <c r="BJ112" s="383">
        <f t="shared" si="60"/>
        <v>0</v>
      </c>
      <c r="BK112" s="383">
        <f t="shared" si="61"/>
        <v>0.51773292139893579</v>
      </c>
      <c r="BL112" s="383">
        <f t="shared" si="62"/>
        <v>1</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89.21535008494314</v>
      </c>
      <c r="BW112" s="100">
        <f t="shared" si="65"/>
        <v>0.58630208605175183</v>
      </c>
      <c r="BX112" s="1385">
        <f t="shared" si="25"/>
        <v>35.566110296462604</v>
      </c>
      <c r="BY112" s="473">
        <f t="shared" si="66"/>
        <v>89.21535008494314</v>
      </c>
      <c r="BZ112" s="100">
        <f t="shared" si="67"/>
        <v>0.58630208605175183</v>
      </c>
      <c r="CA112" s="489">
        <f t="shared" si="26"/>
        <v>35.566110296462604</v>
      </c>
      <c r="CB112" s="579">
        <f t="shared" si="27"/>
        <v>0.25258954911254861</v>
      </c>
      <c r="CC112" s="471">
        <f t="shared" si="68"/>
        <v>0.33469000094715762</v>
      </c>
      <c r="CD112" s="100">
        <f t="shared" si="28"/>
        <v>0.25258954911254861</v>
      </c>
      <c r="CE112" s="471">
        <f t="shared" si="69"/>
        <v>0.33469000094715762</v>
      </c>
      <c r="CG112" s="473">
        <f t="shared" si="70"/>
        <v>1443.7102748157142</v>
      </c>
      <c r="CH112" s="474">
        <f t="shared" si="71"/>
        <v>558.82707690948928</v>
      </c>
      <c r="CI112" s="474">
        <f t="shared" si="72"/>
        <v>2311.7360533584879</v>
      </c>
      <c r="CJ112" s="474">
        <f t="shared" si="73"/>
        <v>3288.0531281691278</v>
      </c>
      <c r="CK112" s="474">
        <f t="shared" si="74"/>
        <v>44.521771341084843</v>
      </c>
      <c r="CL112" s="474">
        <f t="shared" si="75"/>
        <v>7646.8483045939038</v>
      </c>
      <c r="CM112" s="576">
        <f t="shared" si="76"/>
        <v>0</v>
      </c>
    </row>
    <row r="113" spans="1:91">
      <c r="A113" s="89">
        <f>'Input data'!A133</f>
        <v>2033</v>
      </c>
      <c r="B113" s="152">
        <f>'Input data'!B133</f>
        <v>66.284188999999998</v>
      </c>
      <c r="C113" s="204">
        <f>'Input data'!C133</f>
        <v>5782.2303264526327</v>
      </c>
      <c r="D113" s="205">
        <f>'Input data'!D133</f>
        <v>34571652.827944376</v>
      </c>
      <c r="E113" s="579">
        <f t="shared" si="29"/>
        <v>0.85307878787878766</v>
      </c>
      <c r="F113" s="100">
        <f t="shared" si="30"/>
        <v>0.32724848484848479</v>
      </c>
      <c r="G113" s="474">
        <f>B113*F113*'Input data'!$C$9</f>
        <v>663.91065446657797</v>
      </c>
      <c r="H113" s="473">
        <f>'Input data'!I133</f>
        <v>424.26313389388866</v>
      </c>
      <c r="I113" s="474">
        <f>'Input data'!K133</f>
        <v>28121.93775275482</v>
      </c>
      <c r="J113" s="474">
        <f t="shared" si="87"/>
        <v>4780.5770002171175</v>
      </c>
      <c r="K113" s="475">
        <f t="shared" si="78"/>
        <v>8288.2062700967344</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10035.297800011782</v>
      </c>
      <c r="AA113" s="475">
        <f t="shared" si="81"/>
        <v>5254.7207997946643</v>
      </c>
      <c r="AB113" s="938">
        <f t="shared" si="42"/>
        <v>0.52362380315096335</v>
      </c>
      <c r="AC113" s="118" t="str">
        <f t="shared" si="43"/>
        <v>Yes</v>
      </c>
      <c r="AD113" s="938">
        <f t="shared" si="44"/>
        <v>0.52362380315096335</v>
      </c>
      <c r="AE113" s="579">
        <f t="shared" si="11"/>
        <v>0.26910674032764437</v>
      </c>
      <c r="AF113" s="475">
        <f t="shared" si="45"/>
        <v>310.09106489051334</v>
      </c>
      <c r="AG113" s="473">
        <f t="shared" si="46"/>
        <v>4780.5770002171175</v>
      </c>
      <c r="AH113" s="474">
        <f t="shared" si="82"/>
        <v>7708.6326727619289</v>
      </c>
      <c r="AI113" s="474">
        <f t="shared" si="83"/>
        <v>6437.6604656145792</v>
      </c>
      <c r="AJ113" s="474">
        <f t="shared" si="12"/>
        <v>1627.2646138204263</v>
      </c>
      <c r="AK113" s="474">
        <f t="shared" si="47"/>
        <v>20554.134752414051</v>
      </c>
      <c r="AL113" s="640">
        <f t="shared" si="13"/>
        <v>0</v>
      </c>
      <c r="AM113" s="579">
        <f t="shared" si="48"/>
        <v>0.23258468711049227</v>
      </c>
      <c r="AN113" s="100">
        <f t="shared" si="49"/>
        <v>0.3750404853143508</v>
      </c>
      <c r="AO113" s="100">
        <f t="shared" si="50"/>
        <v>0.3132051308974943</v>
      </c>
      <c r="AP113" s="100">
        <f t="shared" si="51"/>
        <v>7.9169696677662715E-2</v>
      </c>
      <c r="AQ113" s="471">
        <f t="shared" si="52"/>
        <v>1</v>
      </c>
      <c r="AR113" s="473">
        <f t="shared" si="14"/>
        <v>857.1539475578503</v>
      </c>
      <c r="AS113" s="474">
        <f t="shared" si="15"/>
        <v>1087.103097030136</v>
      </c>
      <c r="AT113" s="474">
        <f t="shared" si="16"/>
        <v>367.30282569583954</v>
      </c>
      <c r="AU113" s="474">
        <f t="shared" si="17"/>
        <v>0</v>
      </c>
      <c r="AV113" s="474">
        <f t="shared" si="18"/>
        <v>0</v>
      </c>
      <c r="AW113" s="474">
        <f t="shared" si="19"/>
        <v>0</v>
      </c>
      <c r="AX113" s="474">
        <f t="shared" si="20"/>
        <v>1563.3649181534474</v>
      </c>
      <c r="AY113" s="474">
        <f t="shared" si="21"/>
        <v>226.02692248617711</v>
      </c>
      <c r="AZ113" s="474">
        <f t="shared" si="22"/>
        <v>328.52896509031154</v>
      </c>
      <c r="BA113" s="474">
        <f t="shared" si="23"/>
        <v>288.80303984132507</v>
      </c>
      <c r="BB113" s="474">
        <f t="shared" si="24"/>
        <v>62.293284362028636</v>
      </c>
      <c r="BC113" s="475">
        <f t="shared" si="53"/>
        <v>4780.5770002171148</v>
      </c>
      <c r="BD113" s="647">
        <f t="shared" si="54"/>
        <v>0</v>
      </c>
      <c r="BE113" s="383">
        <f t="shared" si="55"/>
        <v>0.17929926607581506</v>
      </c>
      <c r="BF113" s="383">
        <f t="shared" si="56"/>
        <v>0.22739997640049814</v>
      </c>
      <c r="BG113" s="383">
        <f t="shared" si="57"/>
        <v>7.6832320801266896E-2</v>
      </c>
      <c r="BH113" s="383">
        <f t="shared" si="58"/>
        <v>0</v>
      </c>
      <c r="BI113" s="383">
        <f t="shared" si="59"/>
        <v>0</v>
      </c>
      <c r="BJ113" s="383">
        <f t="shared" si="60"/>
        <v>0</v>
      </c>
      <c r="BK113" s="383">
        <f t="shared" si="61"/>
        <v>0.51646843672242015</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88.616375381292656</v>
      </c>
      <c r="BW113" s="100">
        <f t="shared" si="65"/>
        <v>0.59908179501617564</v>
      </c>
      <c r="BX113" s="1385">
        <f t="shared" si="25"/>
        <v>34.571652827944376</v>
      </c>
      <c r="BY113" s="473">
        <f t="shared" si="66"/>
        <v>88.616375381292656</v>
      </c>
      <c r="BZ113" s="100">
        <f t="shared" si="67"/>
        <v>0.59908179501617564</v>
      </c>
      <c r="CA113" s="489">
        <f t="shared" si="26"/>
        <v>34.571652827944376</v>
      </c>
      <c r="CB113" s="579">
        <f t="shared" si="27"/>
        <v>0.26910674032764437</v>
      </c>
      <c r="CC113" s="471">
        <f t="shared" si="68"/>
        <v>0.3464221843255394</v>
      </c>
      <c r="CD113" s="100">
        <f t="shared" si="28"/>
        <v>0.26910674032764437</v>
      </c>
      <c r="CE113" s="471">
        <f t="shared" si="69"/>
        <v>0.3464221843255394</v>
      </c>
      <c r="CG113" s="473">
        <f t="shared" si="70"/>
        <v>1455.3750448744568</v>
      </c>
      <c r="CH113" s="474">
        <f t="shared" si="71"/>
        <v>563.34224139121352</v>
      </c>
      <c r="CI113" s="474">
        <f t="shared" si="72"/>
        <v>2330.4142258210159</v>
      </c>
      <c r="CJ113" s="474">
        <f t="shared" si="73"/>
        <v>3314.6196660334631</v>
      </c>
      <c r="CK113" s="474">
        <f t="shared" si="74"/>
        <v>44.881494641778232</v>
      </c>
      <c r="CL113" s="474">
        <f t="shared" si="75"/>
        <v>7708.6326727619262</v>
      </c>
      <c r="CM113" s="576">
        <f t="shared" si="76"/>
        <v>0</v>
      </c>
    </row>
    <row r="114" spans="1:91">
      <c r="A114" s="89">
        <f>'Input data'!A134</f>
        <v>2034</v>
      </c>
      <c r="B114" s="152">
        <f>'Input data'!B134</f>
        <v>66.804167000000007</v>
      </c>
      <c r="C114" s="204">
        <f>'Input data'!C134</f>
        <v>5989.6789035031879</v>
      </c>
      <c r="D114" s="205">
        <f>'Input data'!D134</f>
        <v>33577293.218877912</v>
      </c>
      <c r="E114" s="579">
        <f t="shared" si="29"/>
        <v>0.86172121212121189</v>
      </c>
      <c r="F114" s="100">
        <f t="shared" si="30"/>
        <v>0.32960151515151509</v>
      </c>
      <c r="G114" s="474">
        <f>B114*F114*'Input data'!$C$9</f>
        <v>673.93001535738267</v>
      </c>
      <c r="H114" s="473">
        <f>'Input data'!I134</f>
        <v>424.26313389388866</v>
      </c>
      <c r="I114" s="474">
        <f>'Input data'!K134</f>
        <v>28342.545248590701</v>
      </c>
      <c r="J114" s="474">
        <f t="shared" si="87"/>
        <v>4516.7640866293577</v>
      </c>
      <c r="K114" s="475">
        <f t="shared" si="78"/>
        <v>8654.5395567908381</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10137.818173118125</v>
      </c>
      <c r="AA114" s="475">
        <f t="shared" si="81"/>
        <v>5621.0540864887671</v>
      </c>
      <c r="AB114" s="938">
        <f t="shared" si="42"/>
        <v>0.55446388862978391</v>
      </c>
      <c r="AC114" s="118" t="str">
        <f t="shared" si="43"/>
        <v>Yes</v>
      </c>
      <c r="AD114" s="938">
        <f t="shared" si="44"/>
        <v>0.55446388862978391</v>
      </c>
      <c r="AE114" s="579">
        <f t="shared" si="11"/>
        <v>0.28526584448445425</v>
      </c>
      <c r="AF114" s="475">
        <f t="shared" si="45"/>
        <v>303.23535272002744</v>
      </c>
      <c r="AG114" s="473">
        <f t="shared" si="46"/>
        <v>4516.7640866293577</v>
      </c>
      <c r="AH114" s="474">
        <f t="shared" si="82"/>
        <v>7769.1044000379079</v>
      </c>
      <c r="AI114" s="474">
        <f t="shared" si="83"/>
        <v>6437.6604656145792</v>
      </c>
      <c r="AJ114" s="474">
        <f t="shared" si="12"/>
        <v>1533.8561911307734</v>
      </c>
      <c r="AK114" s="474">
        <f t="shared" si="47"/>
        <v>20257.385143412619</v>
      </c>
      <c r="AL114" s="640">
        <f t="shared" si="13"/>
        <v>0</v>
      </c>
      <c r="AM114" s="579">
        <f t="shared" si="48"/>
        <v>0.22296876199237087</v>
      </c>
      <c r="AN114" s="100">
        <f t="shared" si="49"/>
        <v>0.38351960754245212</v>
      </c>
      <c r="AO114" s="100">
        <f t="shared" si="50"/>
        <v>0.31779326008954339</v>
      </c>
      <c r="AP114" s="100">
        <f t="shared" si="51"/>
        <v>7.5718370375633559E-2</v>
      </c>
      <c r="AQ114" s="471">
        <f t="shared" si="52"/>
        <v>0.99999999999999989</v>
      </c>
      <c r="AR114" s="473">
        <f t="shared" si="14"/>
        <v>812.62567754004226</v>
      </c>
      <c r="AS114" s="474">
        <f t="shared" si="15"/>
        <v>1030.6292041201507</v>
      </c>
      <c r="AT114" s="474">
        <f t="shared" si="16"/>
        <v>346.2188684178949</v>
      </c>
      <c r="AU114" s="474">
        <f t="shared" si="17"/>
        <v>0</v>
      </c>
      <c r="AV114" s="474">
        <f t="shared" si="18"/>
        <v>0</v>
      </c>
      <c r="AW114" s="474">
        <f t="shared" si="19"/>
        <v>0</v>
      </c>
      <c r="AX114" s="474">
        <f t="shared" si="20"/>
        <v>1473.6244728363181</v>
      </c>
      <c r="AY114" s="474">
        <f t="shared" si="21"/>
        <v>213.05250017310144</v>
      </c>
      <c r="AZ114" s="474">
        <f t="shared" si="22"/>
        <v>309.67070923178619</v>
      </c>
      <c r="BA114" s="474">
        <f t="shared" si="23"/>
        <v>272.22513592180178</v>
      </c>
      <c r="BB114" s="474">
        <f t="shared" si="24"/>
        <v>58.717518388261063</v>
      </c>
      <c r="BC114" s="475">
        <f t="shared" si="53"/>
        <v>4516.7640866293568</v>
      </c>
      <c r="BD114" s="647">
        <f t="shared" si="54"/>
        <v>0</v>
      </c>
      <c r="BE114" s="383">
        <f t="shared" si="55"/>
        <v>0.17991324363067757</v>
      </c>
      <c r="BF114" s="383">
        <f t="shared" si="56"/>
        <v>0.22817866604347262</v>
      </c>
      <c r="BG114" s="383">
        <f t="shared" si="57"/>
        <v>7.6651970697956318E-2</v>
      </c>
      <c r="BH114" s="383">
        <f t="shared" si="58"/>
        <v>0</v>
      </c>
      <c r="BI114" s="383">
        <f t="shared" si="59"/>
        <v>0</v>
      </c>
      <c r="BJ114" s="383">
        <f t="shared" si="60"/>
        <v>0</v>
      </c>
      <c r="BK114" s="383">
        <f t="shared" si="61"/>
        <v>0.51525611962789342</v>
      </c>
      <c r="BL114" s="383">
        <f t="shared" si="62"/>
        <v>1</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88.107102807631861</v>
      </c>
      <c r="BW114" s="100">
        <f t="shared" si="65"/>
        <v>0.61198642350972399</v>
      </c>
      <c r="BX114" s="1385">
        <f t="shared" si="25"/>
        <v>33.577293218877912</v>
      </c>
      <c r="BY114" s="473">
        <f t="shared" si="66"/>
        <v>88.107102807631861</v>
      </c>
      <c r="BZ114" s="100">
        <f t="shared" si="67"/>
        <v>0.61198642350972399</v>
      </c>
      <c r="CA114" s="489">
        <f t="shared" si="26"/>
        <v>33.577293218877912</v>
      </c>
      <c r="CB114" s="579">
        <f t="shared" si="27"/>
        <v>0.28526584448445425</v>
      </c>
      <c r="CC114" s="471">
        <f t="shared" si="68"/>
        <v>0.35772333139675438</v>
      </c>
      <c r="CD114" s="100">
        <f t="shared" si="28"/>
        <v>0.28526584448445425</v>
      </c>
      <c r="CE114" s="471">
        <f t="shared" si="69"/>
        <v>0.35772333139675438</v>
      </c>
      <c r="CG114" s="473">
        <f t="shared" si="70"/>
        <v>1466.7919908535912</v>
      </c>
      <c r="CH114" s="474">
        <f t="shared" si="71"/>
        <v>567.76147886569072</v>
      </c>
      <c r="CI114" s="474">
        <f t="shared" si="72"/>
        <v>2348.695570838513</v>
      </c>
      <c r="CJ114" s="474">
        <f t="shared" si="73"/>
        <v>3340.6217840454192</v>
      </c>
      <c r="CK114" s="474">
        <f t="shared" si="74"/>
        <v>45.233575434693158</v>
      </c>
      <c r="CL114" s="474">
        <f t="shared" si="75"/>
        <v>7769.1044000379079</v>
      </c>
      <c r="CM114" s="576">
        <f t="shared" si="76"/>
        <v>0</v>
      </c>
    </row>
    <row r="115" spans="1:91">
      <c r="A115" s="89">
        <f>'Input data'!A135</f>
        <v>2035</v>
      </c>
      <c r="B115" s="152">
        <f>'Input data'!B135</f>
        <v>67.314132999999998</v>
      </c>
      <c r="C115" s="204">
        <f>'Input data'!C135</f>
        <v>6205.9410740491394</v>
      </c>
      <c r="D115" s="205">
        <f>'Input data'!D135</f>
        <v>32628056.308087319</v>
      </c>
      <c r="E115" s="579">
        <f t="shared" si="29"/>
        <v>0.87036363636363612</v>
      </c>
      <c r="F115" s="100">
        <f t="shared" si="30"/>
        <v>0.33195454545454539</v>
      </c>
      <c r="G115" s="474">
        <f>B115*F115*'Input data'!$C$9</f>
        <v>683.922549717175</v>
      </c>
      <c r="H115" s="473">
        <f>'Input data'!I135</f>
        <v>424.26313389388866</v>
      </c>
      <c r="I115" s="474">
        <f>'Input data'!K135</f>
        <v>28558.90502193003</v>
      </c>
      <c r="J115" s="474">
        <f t="shared" si="87"/>
        <v>4252.9511730415979</v>
      </c>
      <c r="K115" s="475">
        <f t="shared" si="78"/>
        <v>9018.8988484783404</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10238.364551217868</v>
      </c>
      <c r="AA115" s="475">
        <f t="shared" si="81"/>
        <v>5985.4133781762703</v>
      </c>
      <c r="AB115" s="938">
        <f t="shared" si="42"/>
        <v>0.5846063937491166</v>
      </c>
      <c r="AC115" s="118" t="str">
        <f t="shared" si="43"/>
        <v>Yes</v>
      </c>
      <c r="AD115" s="938">
        <f t="shared" si="44"/>
        <v>0.5846063937491166</v>
      </c>
      <c r="AE115" s="579">
        <f t="shared" si="11"/>
        <v>0.30109280228131419</v>
      </c>
      <c r="AF115" s="475">
        <f t="shared" si="45"/>
        <v>296.52055800512534</v>
      </c>
      <c r="AG115" s="473">
        <f t="shared" si="46"/>
        <v>4252.9511730415979</v>
      </c>
      <c r="AH115" s="474">
        <f t="shared" si="82"/>
        <v>7828.4117647187622</v>
      </c>
      <c r="AI115" s="474">
        <f t="shared" si="83"/>
        <v>6437.6604656145792</v>
      </c>
      <c r="AJ115" s="474">
        <f t="shared" si="12"/>
        <v>1441.0008754162807</v>
      </c>
      <c r="AK115" s="474">
        <f t="shared" si="47"/>
        <v>19960.024278791221</v>
      </c>
      <c r="AL115" s="640">
        <f t="shared" si="13"/>
        <v>0</v>
      </c>
      <c r="AM115" s="579">
        <f t="shared" si="48"/>
        <v>0.21307344688756844</v>
      </c>
      <c r="AN115" s="100">
        <f t="shared" si="49"/>
        <v>0.39220452116568522</v>
      </c>
      <c r="AO115" s="100">
        <f t="shared" si="50"/>
        <v>0.32252768712586172</v>
      </c>
      <c r="AP115" s="100">
        <f t="shared" si="51"/>
        <v>7.2194344820884535E-2</v>
      </c>
      <c r="AQ115" s="471">
        <f t="shared" si="52"/>
        <v>0.99999999999999989</v>
      </c>
      <c r="AR115" s="473">
        <f t="shared" si="14"/>
        <v>767.67238560714895</v>
      </c>
      <c r="AS115" s="474">
        <f t="shared" si="15"/>
        <v>973.61626843784722</v>
      </c>
      <c r="AT115" s="474">
        <f t="shared" si="16"/>
        <v>325.25975731012016</v>
      </c>
      <c r="AU115" s="474">
        <f t="shared" si="17"/>
        <v>0</v>
      </c>
      <c r="AV115" s="474">
        <f t="shared" si="18"/>
        <v>0</v>
      </c>
      <c r="AW115" s="474">
        <f t="shared" si="19"/>
        <v>0</v>
      </c>
      <c r="AX115" s="474">
        <f t="shared" si="20"/>
        <v>1384.4154149982789</v>
      </c>
      <c r="AY115" s="474">
        <f t="shared" si="21"/>
        <v>200.15490437388172</v>
      </c>
      <c r="AZ115" s="474">
        <f t="shared" si="22"/>
        <v>290.92412031457468</v>
      </c>
      <c r="BA115" s="474">
        <f t="shared" si="23"/>
        <v>255.7453961081203</v>
      </c>
      <c r="BB115" s="474">
        <f t="shared" si="24"/>
        <v>55.162925891624155</v>
      </c>
      <c r="BC115" s="475">
        <f t="shared" si="53"/>
        <v>4252.951173041597</v>
      </c>
      <c r="BD115" s="647">
        <f t="shared" si="54"/>
        <v>0</v>
      </c>
      <c r="BE115" s="383">
        <f t="shared" si="55"/>
        <v>0.18050345615845154</v>
      </c>
      <c r="BF115" s="383">
        <f t="shared" si="56"/>
        <v>0.22892721520278891</v>
      </c>
      <c r="BG115" s="383">
        <f t="shared" si="57"/>
        <v>7.6478601346721575E-2</v>
      </c>
      <c r="BH115" s="383">
        <f t="shared" si="58"/>
        <v>0</v>
      </c>
      <c r="BI115" s="383">
        <f t="shared" si="59"/>
        <v>0</v>
      </c>
      <c r="BJ115" s="383">
        <f t="shared" si="60"/>
        <v>0</v>
      </c>
      <c r="BK115" s="383">
        <f t="shared" si="61"/>
        <v>0.51409072729203786</v>
      </c>
      <c r="BL115" s="383">
        <f t="shared" si="62"/>
        <v>0.99999999999999989</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87.689184898936574</v>
      </c>
      <c r="BW115" s="100">
        <f t="shared" si="65"/>
        <v>0.62500124374527599</v>
      </c>
      <c r="BX115" s="1385">
        <f t="shared" si="25"/>
        <v>32.628056308087316</v>
      </c>
      <c r="BY115" s="473">
        <f t="shared" si="66"/>
        <v>87.689184898936574</v>
      </c>
      <c r="BZ115" s="100">
        <f t="shared" si="67"/>
        <v>0.62500124374527599</v>
      </c>
      <c r="CA115" s="489">
        <f t="shared" si="26"/>
        <v>32.628056308087316</v>
      </c>
      <c r="CB115" s="579">
        <f t="shared" si="27"/>
        <v>0.30109280228131419</v>
      </c>
      <c r="CC115" s="471">
        <f t="shared" si="68"/>
        <v>0.36873997886953414</v>
      </c>
      <c r="CD115" s="100">
        <f t="shared" si="28"/>
        <v>0.30109280228131419</v>
      </c>
      <c r="CE115" s="471">
        <f t="shared" si="69"/>
        <v>0.36873997886953414</v>
      </c>
      <c r="CG115" s="473">
        <f t="shared" si="70"/>
        <v>1477.9891074108209</v>
      </c>
      <c r="CH115" s="474">
        <f t="shared" si="71"/>
        <v>572.09562542171648</v>
      </c>
      <c r="CI115" s="474">
        <f t="shared" si="72"/>
        <v>2366.624914759203</v>
      </c>
      <c r="CJ115" s="474">
        <f t="shared" si="73"/>
        <v>3366.1232400956455</v>
      </c>
      <c r="CK115" s="474">
        <f t="shared" si="74"/>
        <v>45.57887703137542</v>
      </c>
      <c r="CL115" s="474">
        <f t="shared" si="75"/>
        <v>7828.4117647187613</v>
      </c>
      <c r="CM115" s="576">
        <f t="shared" si="76"/>
        <v>0</v>
      </c>
    </row>
    <row r="116" spans="1:91">
      <c r="A116" s="89">
        <f>'Input data'!A136</f>
        <v>2036</v>
      </c>
      <c r="B116" s="152">
        <f>'Input data'!B136</f>
        <v>67.815933000000001</v>
      </c>
      <c r="C116" s="204">
        <f>'Input data'!C136</f>
        <v>6424.7892551460491</v>
      </c>
      <c r="D116" s="205">
        <f>'Input data'!D136</f>
        <v>31504144.910991076</v>
      </c>
      <c r="E116" s="579">
        <f t="shared" si="29"/>
        <v>0.87900606060606035</v>
      </c>
      <c r="F116" s="100">
        <f t="shared" si="30"/>
        <v>0.33430757575757569</v>
      </c>
      <c r="G116" s="474">
        <f>B116*F116*'Input data'!$C$9</f>
        <v>693.90498297927149</v>
      </c>
      <c r="H116" s="473">
        <f>'Input data'!I136</f>
        <v>424.26313389388866</v>
      </c>
      <c r="I116" s="474">
        <f>'Input data'!K136</f>
        <v>28771.800262517983</v>
      </c>
      <c r="J116" s="474">
        <f t="shared" si="87"/>
        <v>3989.1382594538386</v>
      </c>
      <c r="K116" s="475">
        <f t="shared" si="78"/>
        <v>9381.6481078821962</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10337.300897033965</v>
      </c>
      <c r="AA116" s="475">
        <f t="shared" si="81"/>
        <v>6348.1626375801261</v>
      </c>
      <c r="AB116" s="938">
        <f t="shared" si="42"/>
        <v>0.61410253032313067</v>
      </c>
      <c r="AC116" s="118" t="str">
        <f t="shared" si="43"/>
        <v>Yes</v>
      </c>
      <c r="AD116" s="938">
        <f t="shared" si="44"/>
        <v>0.61410253032313067</v>
      </c>
      <c r="AE116" s="579">
        <f t="shared" si="11"/>
        <v>0.31661466931697591</v>
      </c>
      <c r="AF116" s="475">
        <f t="shared" si="45"/>
        <v>289.93520205269124</v>
      </c>
      <c r="AG116" s="473">
        <f t="shared" si="46"/>
        <v>3989.1382594538386</v>
      </c>
      <c r="AH116" s="474">
        <f t="shared" si="82"/>
        <v>7886.7694505190966</v>
      </c>
      <c r="AI116" s="474">
        <f t="shared" si="83"/>
        <v>6437.6604656145792</v>
      </c>
      <c r="AJ116" s="474">
        <f t="shared" si="12"/>
        <v>1348.6580611592581</v>
      </c>
      <c r="AK116" s="474">
        <f t="shared" si="47"/>
        <v>19662.22623674677</v>
      </c>
      <c r="AL116" s="640">
        <f t="shared" si="13"/>
        <v>0</v>
      </c>
      <c r="AM116" s="579">
        <f t="shared" si="48"/>
        <v>0.20288334654590287</v>
      </c>
      <c r="AN116" s="100">
        <f t="shared" si="49"/>
        <v>0.40111274051864476</v>
      </c>
      <c r="AO116" s="100">
        <f t="shared" si="50"/>
        <v>0.32741259245523396</v>
      </c>
      <c r="AP116" s="100">
        <f t="shared" si="51"/>
        <v>6.8591320480218487E-2</v>
      </c>
      <c r="AQ116" s="471">
        <f t="shared" si="52"/>
        <v>1</v>
      </c>
      <c r="AR116" s="473">
        <f t="shared" si="14"/>
        <v>722.32527410458817</v>
      </c>
      <c r="AS116" s="474">
        <f t="shared" si="15"/>
        <v>916.10386299859283</v>
      </c>
      <c r="AT116" s="474">
        <f t="shared" si="16"/>
        <v>304.41632697847933</v>
      </c>
      <c r="AU116" s="474">
        <f t="shared" si="17"/>
        <v>0</v>
      </c>
      <c r="AV116" s="474">
        <f t="shared" si="18"/>
        <v>0</v>
      </c>
      <c r="AW116" s="474">
        <f t="shared" si="19"/>
        <v>0</v>
      </c>
      <c r="AX116" s="474">
        <f t="shared" si="20"/>
        <v>1295.6987336258169</v>
      </c>
      <c r="AY116" s="474">
        <f t="shared" si="21"/>
        <v>187.32849498541407</v>
      </c>
      <c r="AZ116" s="474">
        <f t="shared" si="22"/>
        <v>272.28100047792941</v>
      </c>
      <c r="BA116" s="474">
        <f t="shared" si="23"/>
        <v>239.35661382991486</v>
      </c>
      <c r="BB116" s="474">
        <f t="shared" si="24"/>
        <v>51.627952453101692</v>
      </c>
      <c r="BC116" s="475">
        <f t="shared" si="53"/>
        <v>3989.1382594538372</v>
      </c>
      <c r="BD116" s="647">
        <f t="shared" si="54"/>
        <v>0</v>
      </c>
      <c r="BE116" s="383">
        <f t="shared" si="55"/>
        <v>0.18107301054124997</v>
      </c>
      <c r="BF116" s="383">
        <f t="shared" si="56"/>
        <v>0.22964956424549168</v>
      </c>
      <c r="BG116" s="383">
        <f t="shared" si="57"/>
        <v>7.6311300130308776E-2</v>
      </c>
      <c r="BH116" s="383">
        <f t="shared" si="58"/>
        <v>0</v>
      </c>
      <c r="BI116" s="383">
        <f t="shared" si="59"/>
        <v>0</v>
      </c>
      <c r="BJ116" s="383">
        <f t="shared" si="60"/>
        <v>0</v>
      </c>
      <c r="BK116" s="383">
        <f t="shared" si="61"/>
        <v>0.51296612508294959</v>
      </c>
      <c r="BL116" s="383">
        <f t="shared" si="62"/>
        <v>1</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87.285581385289575</v>
      </c>
      <c r="BW116" s="100">
        <f t="shared" si="65"/>
        <v>0.63778272936344815</v>
      </c>
      <c r="BX116" s="1385">
        <f t="shared" si="25"/>
        <v>31.504144910991077</v>
      </c>
      <c r="BY116" s="473">
        <f t="shared" si="66"/>
        <v>87.285581385289575</v>
      </c>
      <c r="BZ116" s="100">
        <f t="shared" si="67"/>
        <v>0.63778272936344815</v>
      </c>
      <c r="CA116" s="489">
        <f t="shared" si="26"/>
        <v>31.504144910991077</v>
      </c>
      <c r="CB116" s="579">
        <f t="shared" si="27"/>
        <v>0.31661466931697591</v>
      </c>
      <c r="CC116" s="471">
        <f t="shared" si="68"/>
        <v>0.37846796510463843</v>
      </c>
      <c r="CD116" s="100">
        <f t="shared" si="28"/>
        <v>0.31661466931697591</v>
      </c>
      <c r="CE116" s="471">
        <f t="shared" si="69"/>
        <v>0.37846796510463843</v>
      </c>
      <c r="CG116" s="473">
        <f t="shared" si="70"/>
        <v>1489.0069264191823</v>
      </c>
      <c r="CH116" s="474">
        <f t="shared" si="71"/>
        <v>576.36037001608895</v>
      </c>
      <c r="CI116" s="474">
        <f t="shared" si="72"/>
        <v>2384.2671591037324</v>
      </c>
      <c r="CJ116" s="474">
        <f t="shared" si="73"/>
        <v>3391.21634560857</v>
      </c>
      <c r="CK116" s="474">
        <f t="shared" si="74"/>
        <v>45.918649371521944</v>
      </c>
      <c r="CL116" s="474">
        <f t="shared" si="75"/>
        <v>7886.7694505190957</v>
      </c>
      <c r="CM116" s="576">
        <f t="shared" si="76"/>
        <v>0</v>
      </c>
    </row>
    <row r="117" spans="1:91" s="1" customFormat="1">
      <c r="A117" s="89">
        <f>'Input data'!A137</f>
        <v>2037</v>
      </c>
      <c r="B117" s="152">
        <f>'Input data'!B137</f>
        <v>68.308245999999997</v>
      </c>
      <c r="C117" s="204">
        <f>'Input data'!C137</f>
        <v>6655.032765571701</v>
      </c>
      <c r="D117" s="205">
        <f>'Input data'!D137</f>
        <v>30497122.733832452</v>
      </c>
      <c r="E117" s="579">
        <f t="shared" si="29"/>
        <v>0.88764848484848458</v>
      </c>
      <c r="F117" s="100">
        <f t="shared" si="30"/>
        <v>0.33666060606060599</v>
      </c>
      <c r="G117" s="474">
        <f>B117*F117*'Input data'!$C$9</f>
        <v>703.86193896179634</v>
      </c>
      <c r="H117" s="473">
        <f>'Input data'!I137</f>
        <v>424.26313389388866</v>
      </c>
      <c r="I117" s="474">
        <f>'Input data'!K137</f>
        <v>28980.670518754683</v>
      </c>
      <c r="J117" s="474">
        <f>J97*(1-$C$5)</f>
        <v>3900.4110186862777</v>
      </c>
      <c r="K117" s="475">
        <f t="shared" si="78"/>
        <v>9567.4412099844703</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10434.366758368678</v>
      </c>
      <c r="AA117" s="475">
        <f t="shared" si="81"/>
        <v>6533.9557396824002</v>
      </c>
      <c r="AB117" s="938">
        <f t="shared" si="42"/>
        <v>0.62619571374007621</v>
      </c>
      <c r="AC117" s="118" t="str">
        <f t="shared" si="43"/>
        <v>Yes</v>
      </c>
      <c r="AD117" s="938">
        <f t="shared" si="44"/>
        <v>0.62619571374007621</v>
      </c>
      <c r="AE117" s="579">
        <f t="shared" si="11"/>
        <v>0.3237570816103279</v>
      </c>
      <c r="AF117" s="475">
        <f t="shared" si="45"/>
        <v>286.90493982955149</v>
      </c>
      <c r="AG117" s="473">
        <f t="shared" si="46"/>
        <v>3900.4110186862777</v>
      </c>
      <c r="AH117" s="474">
        <f t="shared" si="82"/>
        <v>7944.0238294936271</v>
      </c>
      <c r="AI117" s="474">
        <f t="shared" si="83"/>
        <v>6437.6604656145792</v>
      </c>
      <c r="AJ117" s="474">
        <f t="shared" si="12"/>
        <v>1315.87789469772</v>
      </c>
      <c r="AK117" s="474">
        <f t="shared" si="47"/>
        <v>19597.9732084922</v>
      </c>
      <c r="AL117" s="640">
        <f t="shared" si="13"/>
        <v>0</v>
      </c>
      <c r="AM117" s="579">
        <f t="shared" si="48"/>
        <v>0.19902114250243746</v>
      </c>
      <c r="AN117" s="100">
        <f t="shared" si="49"/>
        <v>0.40534925448573023</v>
      </c>
      <c r="AO117" s="100">
        <f t="shared" si="50"/>
        <v>0.32848603256713355</v>
      </c>
      <c r="AP117" s="100">
        <f t="shared" si="51"/>
        <v>6.7143570444699013E-2</v>
      </c>
      <c r="AQ117" s="471">
        <f t="shared" si="52"/>
        <v>1.0000000000000002</v>
      </c>
      <c r="AR117" s="473">
        <f t="shared" si="14"/>
        <v>708.39772191561622</v>
      </c>
      <c r="AS117" s="474">
        <f t="shared" si="15"/>
        <v>898.43995891016334</v>
      </c>
      <c r="AT117" s="474">
        <f t="shared" si="16"/>
        <v>297.01725514600378</v>
      </c>
      <c r="AU117" s="474">
        <f t="shared" si="17"/>
        <v>0</v>
      </c>
      <c r="AV117" s="474">
        <f t="shared" si="18"/>
        <v>0</v>
      </c>
      <c r="AW117" s="474">
        <f t="shared" si="19"/>
        <v>0</v>
      </c>
      <c r="AX117" s="474">
        <f t="shared" si="20"/>
        <v>1264.2057841559197</v>
      </c>
      <c r="AY117" s="474">
        <f t="shared" si="21"/>
        <v>182.77533253048242</v>
      </c>
      <c r="AZ117" s="474">
        <f t="shared" si="22"/>
        <v>265.66300235295716</v>
      </c>
      <c r="BA117" s="474">
        <f t="shared" si="23"/>
        <v>233.53886812328975</v>
      </c>
      <c r="BB117" s="474">
        <f t="shared" si="24"/>
        <v>50.37309555184509</v>
      </c>
      <c r="BC117" s="475">
        <f t="shared" si="53"/>
        <v>3900.4110186862772</v>
      </c>
      <c r="BD117" s="647">
        <f t="shared" si="54"/>
        <v>0</v>
      </c>
      <c r="BE117" s="383">
        <f t="shared" si="55"/>
        <v>0.18162130055570816</v>
      </c>
      <c r="BF117" s="383">
        <f t="shared" si="56"/>
        <v>0.23034494431634867</v>
      </c>
      <c r="BG117" s="383">
        <f t="shared" si="57"/>
        <v>7.6150245121101134E-2</v>
      </c>
      <c r="BH117" s="383">
        <f t="shared" si="58"/>
        <v>0</v>
      </c>
      <c r="BI117" s="383">
        <f t="shared" si="59"/>
        <v>0</v>
      </c>
      <c r="BJ117" s="383">
        <f t="shared" si="60"/>
        <v>0</v>
      </c>
      <c r="BK117" s="383">
        <f t="shared" si="61"/>
        <v>0.51188351000684218</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87.232481038779085</v>
      </c>
      <c r="BW117" s="100">
        <f t="shared" si="65"/>
        <v>0.64967646936550505</v>
      </c>
      <c r="BX117" s="1385">
        <f t="shared" si="25"/>
        <v>30.497122733832452</v>
      </c>
      <c r="BY117" s="473">
        <f t="shared" si="66"/>
        <v>87.232481038779085</v>
      </c>
      <c r="BZ117" s="100">
        <f t="shared" si="67"/>
        <v>0.64967646936550505</v>
      </c>
      <c r="CA117" s="489">
        <f t="shared" si="26"/>
        <v>30.497122733832452</v>
      </c>
      <c r="CB117" s="579">
        <f t="shared" si="27"/>
        <v>0.3237570816103279</v>
      </c>
      <c r="CC117" s="471">
        <f t="shared" si="68"/>
        <v>0.38827800181279926</v>
      </c>
      <c r="CD117" s="100">
        <f t="shared" si="28"/>
        <v>0.3237570816103279</v>
      </c>
      <c r="CE117" s="471">
        <f t="shared" si="69"/>
        <v>0.38827800181279926</v>
      </c>
      <c r="CG117" s="473">
        <f t="shared" si="70"/>
        <v>1499.8164432176343</v>
      </c>
      <c r="CH117" s="474">
        <f t="shared" si="71"/>
        <v>580.54448561092602</v>
      </c>
      <c r="CI117" s="474">
        <f t="shared" si="72"/>
        <v>2401.5758602595488</v>
      </c>
      <c r="CJ117" s="474">
        <f t="shared" si="73"/>
        <v>3415.8350424088567</v>
      </c>
      <c r="CK117" s="474">
        <f t="shared" si="74"/>
        <v>46.251997996660556</v>
      </c>
      <c r="CL117" s="474">
        <f t="shared" si="75"/>
        <v>7944.0238294936271</v>
      </c>
      <c r="CM117" s="576">
        <f t="shared" si="76"/>
        <v>0</v>
      </c>
    </row>
    <row r="118" spans="1:91">
      <c r="A118" s="89">
        <f>'Input data'!A138</f>
        <v>2038</v>
      </c>
      <c r="B118" s="152">
        <f>'Input data'!B138</f>
        <v>68.788494999999998</v>
      </c>
      <c r="C118" s="204">
        <f>'Input data'!C138</f>
        <v>6896.2705236743814</v>
      </c>
      <c r="D118" s="205">
        <f>'Input data'!D138</f>
        <v>29296855.10761394</v>
      </c>
      <c r="E118" s="579">
        <f t="shared" si="29"/>
        <v>0.89629090909090881</v>
      </c>
      <c r="F118" s="100">
        <f t="shared" si="30"/>
        <v>0.33901363636363629</v>
      </c>
      <c r="G118" s="474">
        <f>B118*F118*'Input data'!$C$9</f>
        <v>713.76462839869191</v>
      </c>
      <c r="H118" s="473">
        <f>'Input data'!I138</f>
        <v>424.26313389388866</v>
      </c>
      <c r="I118" s="474">
        <f>'Input data'!K138</f>
        <v>29184.422464544088</v>
      </c>
      <c r="J118" s="474">
        <f t="shared" ref="J118:J126" si="94">($J$127-$J$117)/($A$127-$A$117)+J117</f>
        <v>3733.2505464568658</v>
      </c>
      <c r="K118" s="475">
        <f t="shared" si="78"/>
        <v>9829.2889702605826</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10529.054046415378</v>
      </c>
      <c r="AA118" s="475">
        <f t="shared" si="81"/>
        <v>6795.8034999585125</v>
      </c>
      <c r="AB118" s="938">
        <f t="shared" si="42"/>
        <v>0.64543343305110557</v>
      </c>
      <c r="AC118" s="118" t="str">
        <f t="shared" si="43"/>
        <v>Yes</v>
      </c>
      <c r="AD118" s="938">
        <f t="shared" si="44"/>
        <v>0.64543343305110557</v>
      </c>
      <c r="AE118" s="579">
        <f t="shared" si="11"/>
        <v>0.33431205619286808</v>
      </c>
      <c r="AF118" s="475">
        <f t="shared" si="45"/>
        <v>282.42685323499268</v>
      </c>
      <c r="AG118" s="473">
        <f t="shared" si="46"/>
        <v>3733.2505464568658</v>
      </c>
      <c r="AH118" s="474">
        <f t="shared" si="82"/>
        <v>7999.8752050375169</v>
      </c>
      <c r="AI118" s="474">
        <f t="shared" si="83"/>
        <v>6437.6604656145792</v>
      </c>
      <c r="AJ118" s="474">
        <f t="shared" si="12"/>
        <v>1256.9319645120629</v>
      </c>
      <c r="AK118" s="474">
        <f t="shared" si="47"/>
        <v>19427.718181621025</v>
      </c>
      <c r="AL118" s="640">
        <f t="shared" si="13"/>
        <v>0</v>
      </c>
      <c r="AM118" s="579">
        <f t="shared" si="48"/>
        <v>0.19216104081582719</v>
      </c>
      <c r="AN118" s="100">
        <f t="shared" si="49"/>
        <v>0.41177636664533995</v>
      </c>
      <c r="AO118" s="100">
        <f t="shared" si="50"/>
        <v>0.33136472360942126</v>
      </c>
      <c r="AP118" s="100">
        <f t="shared" si="51"/>
        <v>6.4697868929411553E-2</v>
      </c>
      <c r="AQ118" s="471">
        <f t="shared" si="52"/>
        <v>1</v>
      </c>
      <c r="AR118" s="473">
        <f t="shared" si="14"/>
        <v>679.99820035553694</v>
      </c>
      <c r="AS118" s="474">
        <f t="shared" si="15"/>
        <v>862.42168246157667</v>
      </c>
      <c r="AT118" s="474">
        <f t="shared" si="16"/>
        <v>283.71210087878836</v>
      </c>
      <c r="AU118" s="474">
        <f t="shared" si="17"/>
        <v>0</v>
      </c>
      <c r="AV118" s="474">
        <f t="shared" si="18"/>
        <v>0</v>
      </c>
      <c r="AW118" s="474">
        <f t="shared" si="19"/>
        <v>0</v>
      </c>
      <c r="AX118" s="474">
        <f t="shared" si="20"/>
        <v>1207.5745524942029</v>
      </c>
      <c r="AY118" s="474">
        <f t="shared" si="21"/>
        <v>174.58774762278318</v>
      </c>
      <c r="AZ118" s="474">
        <f t="shared" si="22"/>
        <v>253.76238995365338</v>
      </c>
      <c r="BA118" s="474">
        <f t="shared" si="23"/>
        <v>223.07728512117146</v>
      </c>
      <c r="BB118" s="474">
        <f t="shared" si="24"/>
        <v>48.116587569152216</v>
      </c>
      <c r="BC118" s="475">
        <f t="shared" si="53"/>
        <v>3733.2505464568653</v>
      </c>
      <c r="BD118" s="647">
        <f t="shared" si="54"/>
        <v>0</v>
      </c>
      <c r="BE118" s="383">
        <f t="shared" si="55"/>
        <v>0.18214641420220409</v>
      </c>
      <c r="BF118" s="383">
        <f t="shared" si="56"/>
        <v>0.23101093048257357</v>
      </c>
      <c r="BG118" s="383">
        <f t="shared" si="57"/>
        <v>7.5995997950915037E-2</v>
      </c>
      <c r="BH118" s="383">
        <f t="shared" si="58"/>
        <v>0</v>
      </c>
      <c r="BI118" s="383">
        <f t="shared" si="59"/>
        <v>0</v>
      </c>
      <c r="BJ118" s="383">
        <f t="shared" si="60"/>
        <v>0</v>
      </c>
      <c r="BK118" s="383">
        <f t="shared" si="61"/>
        <v>0.51084665736430723</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87.125021722873115</v>
      </c>
      <c r="BW118" s="100">
        <f t="shared" si="65"/>
        <v>0.66188448248057408</v>
      </c>
      <c r="BX118" s="1385">
        <f t="shared" si="25"/>
        <v>29.29685510761394</v>
      </c>
      <c r="BY118" s="473">
        <f t="shared" si="66"/>
        <v>87.125021722873115</v>
      </c>
      <c r="BZ118" s="100">
        <f t="shared" si="67"/>
        <v>0.66188448248057408</v>
      </c>
      <c r="CA118" s="489">
        <f t="shared" si="26"/>
        <v>29.29685510761394</v>
      </c>
      <c r="CB118" s="579">
        <f t="shared" si="27"/>
        <v>0.33431205619286808</v>
      </c>
      <c r="CC118" s="471">
        <f t="shared" si="68"/>
        <v>0.39699301053853986</v>
      </c>
      <c r="CD118" s="100">
        <f t="shared" si="28"/>
        <v>0.33431205619286808</v>
      </c>
      <c r="CE118" s="471">
        <f t="shared" si="69"/>
        <v>0.39699301053853986</v>
      </c>
      <c r="CG118" s="473">
        <f t="shared" si="70"/>
        <v>1510.3610756627247</v>
      </c>
      <c r="CH118" s="474">
        <f t="shared" si="71"/>
        <v>584.62607055852015</v>
      </c>
      <c r="CI118" s="474">
        <f t="shared" si="72"/>
        <v>2418.4604162663559</v>
      </c>
      <c r="CJ118" s="474">
        <f t="shared" si="73"/>
        <v>3439.8504645481075</v>
      </c>
      <c r="CK118" s="474">
        <f t="shared" si="74"/>
        <v>46.577178001808079</v>
      </c>
      <c r="CL118" s="474">
        <f t="shared" si="75"/>
        <v>7999.8752050375169</v>
      </c>
      <c r="CM118" s="576">
        <f t="shared" si="76"/>
        <v>0</v>
      </c>
    </row>
    <row r="119" spans="1:91">
      <c r="A119" s="89">
        <f>'Input data'!A139</f>
        <v>2039</v>
      </c>
      <c r="B119" s="152">
        <f>'Input data'!B139</f>
        <v>69.256822999999997</v>
      </c>
      <c r="C119" s="204">
        <f>'Input data'!C139</f>
        <v>7141.3467562484384</v>
      </c>
      <c r="D119" s="205">
        <f>'Input data'!D139</f>
        <v>27723359.898958791</v>
      </c>
      <c r="E119" s="579">
        <f t="shared" si="29"/>
        <v>0.90493333333333303</v>
      </c>
      <c r="F119" s="100">
        <f t="shared" si="30"/>
        <v>0.3413666666666666</v>
      </c>
      <c r="G119" s="474">
        <f>B119*F119*'Input data'!$C$9</f>
        <v>723.61193886180752</v>
      </c>
      <c r="H119" s="473">
        <f>'Input data'!I139</f>
        <v>424.26313389388866</v>
      </c>
      <c r="I119" s="474">
        <f>'Input data'!K139</f>
        <v>29383.116769514349</v>
      </c>
      <c r="J119" s="474">
        <f t="shared" si="94"/>
        <v>3566.0900742274539</v>
      </c>
      <c r="K119" s="475">
        <f t="shared" si="78"/>
        <v>10088.786351544124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10621.390955469507</v>
      </c>
      <c r="AA119" s="475">
        <f t="shared" si="81"/>
        <v>7055.3008812420539</v>
      </c>
      <c r="AB119" s="938">
        <f t="shared" si="42"/>
        <v>0.66425394854794528</v>
      </c>
      <c r="AC119" s="118" t="str">
        <f t="shared" si="43"/>
        <v>Yes</v>
      </c>
      <c r="AD119" s="938">
        <f t="shared" si="44"/>
        <v>0.66425394854794528</v>
      </c>
      <c r="AE119" s="579">
        <f t="shared" si="11"/>
        <v>0.34464380579447029</v>
      </c>
      <c r="AF119" s="475">
        <f t="shared" si="45"/>
        <v>278.04347277040995</v>
      </c>
      <c r="AG119" s="473">
        <f t="shared" si="46"/>
        <v>3566.0900742274539</v>
      </c>
      <c r="AH119" s="474">
        <f t="shared" si="82"/>
        <v>8054.3402075793656</v>
      </c>
      <c r="AI119" s="474">
        <f t="shared" si="83"/>
        <v>6437.6604656145792</v>
      </c>
      <c r="AJ119" s="474">
        <f t="shared" si="12"/>
        <v>1198.3168325442068</v>
      </c>
      <c r="AK119" s="474">
        <f t="shared" si="47"/>
        <v>19256.407579965602</v>
      </c>
      <c r="AL119" s="640">
        <f t="shared" si="13"/>
        <v>0</v>
      </c>
      <c r="AM119" s="579">
        <f t="shared" si="48"/>
        <v>0.1851897899137542</v>
      </c>
      <c r="AN119" s="100">
        <f t="shared" si="49"/>
        <v>0.41826805826228536</v>
      </c>
      <c r="AO119" s="100">
        <f t="shared" si="50"/>
        <v>0.33431264055255727</v>
      </c>
      <c r="AP119" s="100">
        <f t="shared" si="51"/>
        <v>6.2229511271403373E-2</v>
      </c>
      <c r="AQ119" s="471">
        <f t="shared" si="52"/>
        <v>1.0000000000000002</v>
      </c>
      <c r="AR119" s="473">
        <f t="shared" si="14"/>
        <v>651.34448476365083</v>
      </c>
      <c r="AS119" s="474">
        <f t="shared" si="15"/>
        <v>826.08101921186585</v>
      </c>
      <c r="AT119" s="474">
        <f t="shared" si="16"/>
        <v>270.48161370572689</v>
      </c>
      <c r="AU119" s="474">
        <f t="shared" si="17"/>
        <v>0</v>
      </c>
      <c r="AV119" s="474">
        <f t="shared" si="18"/>
        <v>0</v>
      </c>
      <c r="AW119" s="474">
        <f t="shared" si="19"/>
        <v>0</v>
      </c>
      <c r="AX119" s="474">
        <f t="shared" si="20"/>
        <v>1151.2611292112254</v>
      </c>
      <c r="AY119" s="474">
        <f t="shared" si="21"/>
        <v>166.44611056062703</v>
      </c>
      <c r="AZ119" s="474">
        <f t="shared" si="22"/>
        <v>241.92856251066519</v>
      </c>
      <c r="BA119" s="474">
        <f t="shared" si="23"/>
        <v>212.67441139722698</v>
      </c>
      <c r="BB119" s="474">
        <f t="shared" si="24"/>
        <v>45.872742866464911</v>
      </c>
      <c r="BC119" s="475">
        <f t="shared" si="53"/>
        <v>3566.0900742274525</v>
      </c>
      <c r="BD119" s="647">
        <f t="shared" si="54"/>
        <v>0</v>
      </c>
      <c r="BE119" s="383">
        <f t="shared" si="55"/>
        <v>0.18264947637497805</v>
      </c>
      <c r="BF119" s="383">
        <f t="shared" si="56"/>
        <v>0.23164894941438788</v>
      </c>
      <c r="BG119" s="383">
        <f t="shared" si="57"/>
        <v>7.5848228192700165E-2</v>
      </c>
      <c r="BH119" s="383">
        <f t="shared" si="58"/>
        <v>0</v>
      </c>
      <c r="BI119" s="383">
        <f t="shared" si="59"/>
        <v>0</v>
      </c>
      <c r="BJ119" s="383">
        <f t="shared" si="60"/>
        <v>0</v>
      </c>
      <c r="BK119" s="383">
        <f t="shared" si="61"/>
        <v>0.50985334601793408</v>
      </c>
      <c r="BL119" s="383">
        <f t="shared" si="62"/>
        <v>1.0000000000000002</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86.99427340763971</v>
      </c>
      <c r="BW119" s="100">
        <f t="shared" si="65"/>
        <v>0.67365917434050848</v>
      </c>
      <c r="BX119" s="1385">
        <f t="shared" si="25"/>
        <v>27.72335989895879</v>
      </c>
      <c r="BY119" s="473">
        <f t="shared" si="66"/>
        <v>86.99427340763971</v>
      </c>
      <c r="BZ119" s="100">
        <f t="shared" si="67"/>
        <v>0.67365917434050848</v>
      </c>
      <c r="CA119" s="489">
        <f t="shared" si="26"/>
        <v>27.72335989895879</v>
      </c>
      <c r="CB119" s="579">
        <f t="shared" si="27"/>
        <v>0.34464380579447029</v>
      </c>
      <c r="CC119" s="471">
        <f t="shared" si="68"/>
        <v>0.4039322991677784</v>
      </c>
      <c r="CD119" s="100">
        <f t="shared" si="28"/>
        <v>0.34464380579447029</v>
      </c>
      <c r="CE119" s="471">
        <f t="shared" si="69"/>
        <v>0.4039322991677784</v>
      </c>
      <c r="CG119" s="473">
        <f t="shared" si="70"/>
        <v>1520.6439635474353</v>
      </c>
      <c r="CH119" s="474">
        <f t="shared" si="71"/>
        <v>588.60634020059524</v>
      </c>
      <c r="CI119" s="474">
        <f t="shared" si="72"/>
        <v>2434.9258547067407</v>
      </c>
      <c r="CJ119" s="474">
        <f t="shared" si="73"/>
        <v>3463.2697629113136</v>
      </c>
      <c r="CK119" s="474">
        <f t="shared" si="74"/>
        <v>46.894286213279067</v>
      </c>
      <c r="CL119" s="474">
        <f t="shared" si="75"/>
        <v>8054.3402075793638</v>
      </c>
      <c r="CM119" s="576">
        <f t="shared" si="76"/>
        <v>0</v>
      </c>
    </row>
    <row r="120" spans="1:91">
      <c r="A120" s="89">
        <f>'Input data'!A140</f>
        <v>2040</v>
      </c>
      <c r="B120" s="152">
        <f>'Input data'!B140</f>
        <v>69.713937000000001</v>
      </c>
      <c r="C120" s="204">
        <f>'Input data'!C140</f>
        <v>7387.5940460773872</v>
      </c>
      <c r="D120" s="205">
        <f>'Input data'!D140</f>
        <v>25858520.356594972</v>
      </c>
      <c r="E120" s="579">
        <f t="shared" si="29"/>
        <v>0.91357575757575726</v>
      </c>
      <c r="F120" s="100">
        <f t="shared" si="30"/>
        <v>0.3437196969696969</v>
      </c>
      <c r="G120" s="474">
        <f>B120*F120*'Input data'!$C$9</f>
        <v>733.40873254465225</v>
      </c>
      <c r="H120" s="473">
        <f>'Input data'!I140</f>
        <v>424.26313389388866</v>
      </c>
      <c r="I120" s="474">
        <f>'Input data'!K140</f>
        <v>29577.053387701118</v>
      </c>
      <c r="J120" s="474">
        <f t="shared" si="94"/>
        <v>3398.929601998042</v>
      </c>
      <c r="K120" s="475">
        <f t="shared" si="78"/>
        <v>10346.072748009043</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10711.516879705016</v>
      </c>
      <c r="AA120" s="475">
        <f t="shared" si="81"/>
        <v>7312.5872777069735</v>
      </c>
      <c r="AB120" s="938">
        <f t="shared" si="42"/>
        <v>0.6826845683791104</v>
      </c>
      <c r="AC120" s="118" t="str">
        <f t="shared" si="43"/>
        <v>Yes</v>
      </c>
      <c r="AD120" s="938">
        <f t="shared" si="44"/>
        <v>0.6826845683791104</v>
      </c>
      <c r="AE120" s="579">
        <f t="shared" si="11"/>
        <v>0.35476662523874591</v>
      </c>
      <c r="AF120" s="475">
        <f t="shared" si="45"/>
        <v>273.7487336691396</v>
      </c>
      <c r="AG120" s="473">
        <f t="shared" si="46"/>
        <v>3398.929601998042</v>
      </c>
      <c r="AH120" s="474">
        <f t="shared" si="82"/>
        <v>8107.5010588885189</v>
      </c>
      <c r="AI120" s="474">
        <f t="shared" si="83"/>
        <v>6437.6604656145792</v>
      </c>
      <c r="AJ120" s="474">
        <f t="shared" si="12"/>
        <v>1140.0108463390382</v>
      </c>
      <c r="AK120" s="474">
        <f t="shared" si="47"/>
        <v>19084.101972840177</v>
      </c>
      <c r="AL120" s="640">
        <f t="shared" si="13"/>
        <v>0</v>
      </c>
      <c r="AM120" s="579">
        <f t="shared" si="48"/>
        <v>0.17810267451071468</v>
      </c>
      <c r="AN120" s="100">
        <f t="shared" si="49"/>
        <v>0.4248301057302476</v>
      </c>
      <c r="AO120" s="100">
        <f t="shared" si="50"/>
        <v>0.33733106618149655</v>
      </c>
      <c r="AP120" s="100">
        <f t="shared" si="51"/>
        <v>5.9736153577541216E-2</v>
      </c>
      <c r="AQ120" s="471">
        <f t="shared" si="52"/>
        <v>1</v>
      </c>
      <c r="AR120" s="473">
        <f t="shared" si="14"/>
        <v>622.45321345469995</v>
      </c>
      <c r="AS120" s="474">
        <f t="shared" si="15"/>
        <v>789.43907104539733</v>
      </c>
      <c r="AT120" s="474">
        <f t="shared" si="16"/>
        <v>257.3209062791322</v>
      </c>
      <c r="AU120" s="474">
        <f t="shared" si="17"/>
        <v>0</v>
      </c>
      <c r="AV120" s="474">
        <f t="shared" si="18"/>
        <v>0</v>
      </c>
      <c r="AW120" s="474">
        <f t="shared" si="19"/>
        <v>0</v>
      </c>
      <c r="AX120" s="474">
        <f t="shared" si="20"/>
        <v>1095.2447121040573</v>
      </c>
      <c r="AY120" s="474">
        <f t="shared" si="21"/>
        <v>158.34741381975996</v>
      </c>
      <c r="AZ120" s="474">
        <f t="shared" si="22"/>
        <v>230.15714860301421</v>
      </c>
      <c r="BA120" s="474">
        <f t="shared" si="23"/>
        <v>202.32640412540084</v>
      </c>
      <c r="BB120" s="474">
        <f t="shared" si="24"/>
        <v>43.640732566578976</v>
      </c>
      <c r="BC120" s="475">
        <f t="shared" si="53"/>
        <v>3398.9296019980411</v>
      </c>
      <c r="BD120" s="647">
        <f t="shared" si="54"/>
        <v>0</v>
      </c>
      <c r="BE120" s="383">
        <f t="shared" si="55"/>
        <v>0.18313212874099966</v>
      </c>
      <c r="BF120" s="383">
        <f t="shared" si="56"/>
        <v>0.23226108318964009</v>
      </c>
      <c r="BG120" s="383">
        <f t="shared" si="57"/>
        <v>7.5706453622301439E-2</v>
      </c>
      <c r="BH120" s="383">
        <f t="shared" si="58"/>
        <v>0</v>
      </c>
      <c r="BI120" s="383">
        <f t="shared" si="59"/>
        <v>0</v>
      </c>
      <c r="BJ120" s="383">
        <f t="shared" si="60"/>
        <v>0</v>
      </c>
      <c r="BK120" s="383">
        <f t="shared" si="61"/>
        <v>0.50890033444705862</v>
      </c>
      <c r="BL120" s="383">
        <f t="shared" si="62"/>
        <v>0.99999999999999978</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86.841849179514426</v>
      </c>
      <c r="BW120" s="100">
        <f t="shared" si="65"/>
        <v>0.68502711789195947</v>
      </c>
      <c r="BX120" s="1385">
        <f t="shared" si="25"/>
        <v>25.858520356594973</v>
      </c>
      <c r="BY120" s="473">
        <f t="shared" si="66"/>
        <v>86.841849179514426</v>
      </c>
      <c r="BZ120" s="100">
        <f t="shared" si="67"/>
        <v>0.68502711789195947</v>
      </c>
      <c r="CA120" s="489">
        <f t="shared" si="26"/>
        <v>25.858520356594973</v>
      </c>
      <c r="CB120" s="579">
        <f t="shared" si="27"/>
        <v>0.35476662523874591</v>
      </c>
      <c r="CC120" s="471">
        <f t="shared" si="68"/>
        <v>0.40946194073941522</v>
      </c>
      <c r="CD120" s="100">
        <f t="shared" si="28"/>
        <v>0.35476662523874591</v>
      </c>
      <c r="CE120" s="471">
        <f t="shared" si="69"/>
        <v>0.40946194073941522</v>
      </c>
      <c r="CG120" s="473">
        <f t="shared" si="70"/>
        <v>1530.6806301839199</v>
      </c>
      <c r="CH120" s="474">
        <f t="shared" si="71"/>
        <v>592.49130325462465</v>
      </c>
      <c r="CI120" s="474">
        <f t="shared" si="72"/>
        <v>2450.9970322302665</v>
      </c>
      <c r="CJ120" s="474">
        <f t="shared" si="73"/>
        <v>3486.128291873918</v>
      </c>
      <c r="CK120" s="474">
        <f t="shared" si="74"/>
        <v>47.2038013457895</v>
      </c>
      <c r="CL120" s="474">
        <f t="shared" si="75"/>
        <v>8107.5010588885179</v>
      </c>
      <c r="CM120" s="576">
        <f t="shared" si="76"/>
        <v>0</v>
      </c>
    </row>
    <row r="121" spans="1:91">
      <c r="A121" s="89">
        <f>'Input data'!A141</f>
        <v>2041</v>
      </c>
      <c r="B121" s="152">
        <f>'Input data'!B141</f>
        <v>70.160651999999999</v>
      </c>
      <c r="C121" s="204">
        <f>'Input data'!C141</f>
        <v>7634.1583288588727</v>
      </c>
      <c r="D121" s="205">
        <f>'Input data'!D141</f>
        <v>24072917.568159234</v>
      </c>
      <c r="E121" s="579">
        <f t="shared" si="29"/>
        <v>0.92221818181818149</v>
      </c>
      <c r="F121" s="100">
        <f t="shared" si="30"/>
        <v>0.3460727272727272</v>
      </c>
      <c r="G121" s="474">
        <f>B121*F121*'Input data'!$C$9</f>
        <v>743.16121927779079</v>
      </c>
      <c r="H121" s="473">
        <f>'Input data'!I141</f>
        <v>424.26313389388866</v>
      </c>
      <c r="I121" s="474">
        <f>'Input data'!K141</f>
        <v>29766.578093558528</v>
      </c>
      <c r="J121" s="474">
        <f t="shared" si="94"/>
        <v>3231.7691297686301</v>
      </c>
      <c r="K121" s="475">
        <f t="shared" si="78"/>
        <v>10601.308847423066</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10799.592506889627</v>
      </c>
      <c r="AA121" s="475">
        <f t="shared" si="81"/>
        <v>7567.8233771209962</v>
      </c>
      <c r="AB121" s="938">
        <f t="shared" si="42"/>
        <v>0.70075082669027411</v>
      </c>
      <c r="AC121" s="118" t="str">
        <f t="shared" si="43"/>
        <v>Yes</v>
      </c>
      <c r="AD121" s="938">
        <f t="shared" si="44"/>
        <v>0.70075082669027411</v>
      </c>
      <c r="AE121" s="579">
        <f t="shared" si="11"/>
        <v>0.36469432808970759</v>
      </c>
      <c r="AF121" s="475">
        <f t="shared" si="45"/>
        <v>269.5367753452233</v>
      </c>
      <c r="AG121" s="473">
        <f t="shared" si="46"/>
        <v>3231.7691297686301</v>
      </c>
      <c r="AH121" s="474">
        <f t="shared" si="82"/>
        <v>8159.4525407783085</v>
      </c>
      <c r="AI121" s="474">
        <f t="shared" si="83"/>
        <v>6437.6604656145792</v>
      </c>
      <c r="AJ121" s="474">
        <f t="shared" si="12"/>
        <v>1081.9937600368728</v>
      </c>
      <c r="AK121" s="474">
        <f t="shared" si="47"/>
        <v>18910.875896198391</v>
      </c>
      <c r="AL121" s="640">
        <f t="shared" si="13"/>
        <v>0</v>
      </c>
      <c r="AM121" s="579">
        <f t="shared" si="48"/>
        <v>0.17089473525751947</v>
      </c>
      <c r="AN121" s="100">
        <f t="shared" si="49"/>
        <v>0.43146877942436201</v>
      </c>
      <c r="AO121" s="100">
        <f t="shared" si="50"/>
        <v>0.34042106251190229</v>
      </c>
      <c r="AP121" s="100">
        <f t="shared" si="51"/>
        <v>5.7215422806216151E-2</v>
      </c>
      <c r="AQ121" s="471">
        <f t="shared" si="52"/>
        <v>1</v>
      </c>
      <c r="AR121" s="473">
        <f t="shared" si="14"/>
        <v>593.33994387858468</v>
      </c>
      <c r="AS121" s="474">
        <f t="shared" si="15"/>
        <v>752.51556901750519</v>
      </c>
      <c r="AT121" s="474">
        <f t="shared" si="16"/>
        <v>244.22540874514826</v>
      </c>
      <c r="AU121" s="474">
        <f t="shared" si="17"/>
        <v>0</v>
      </c>
      <c r="AV121" s="474">
        <f t="shared" si="18"/>
        <v>0</v>
      </c>
      <c r="AW121" s="474">
        <f t="shared" si="19"/>
        <v>0</v>
      </c>
      <c r="AX121" s="474">
        <f t="shared" si="20"/>
        <v>1039.5058503307773</v>
      </c>
      <c r="AY121" s="474">
        <f t="shared" si="21"/>
        <v>150.28884525191884</v>
      </c>
      <c r="AZ121" s="474">
        <f t="shared" si="22"/>
        <v>218.44406078771615</v>
      </c>
      <c r="BA121" s="474">
        <f t="shared" si="23"/>
        <v>192.02967011883754</v>
      </c>
      <c r="BB121" s="474">
        <f t="shared" si="24"/>
        <v>41.419781638141977</v>
      </c>
      <c r="BC121" s="475">
        <f t="shared" si="53"/>
        <v>3231.7691297686301</v>
      </c>
      <c r="BD121" s="647">
        <f t="shared" si="54"/>
        <v>0</v>
      </c>
      <c r="BE121" s="383">
        <f t="shared" si="55"/>
        <v>0.18359601817258006</v>
      </c>
      <c r="BF121" s="383">
        <f t="shared" si="56"/>
        <v>0.23284942048796026</v>
      </c>
      <c r="BG121" s="383">
        <f t="shared" si="57"/>
        <v>7.5570190486544106E-2</v>
      </c>
      <c r="BH121" s="383">
        <f t="shared" si="58"/>
        <v>0</v>
      </c>
      <c r="BI121" s="383">
        <f t="shared" si="59"/>
        <v>0</v>
      </c>
      <c r="BJ121" s="383">
        <f t="shared" si="60"/>
        <v>0</v>
      </c>
      <c r="BK121" s="383">
        <f t="shared" si="61"/>
        <v>0.50798437085291559</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86.272092496588158</v>
      </c>
      <c r="BW121" s="100">
        <f t="shared" si="65"/>
        <v>0.69999583231574636</v>
      </c>
      <c r="BX121" s="1385">
        <f t="shared" si="25"/>
        <v>24.072917568159234</v>
      </c>
      <c r="BY121" s="473">
        <f t="shared" si="66"/>
        <v>86.272092496588158</v>
      </c>
      <c r="BZ121" s="100">
        <f t="shared" si="67"/>
        <v>0.69999583231574636</v>
      </c>
      <c r="CA121" s="489">
        <f t="shared" si="26"/>
        <v>24.072917568159234</v>
      </c>
      <c r="CB121" s="579">
        <f t="shared" si="27"/>
        <v>0.36469432808970759</v>
      </c>
      <c r="CC121" s="471">
        <f t="shared" si="68"/>
        <v>0.41889821910458924</v>
      </c>
      <c r="CD121" s="100">
        <f t="shared" si="28"/>
        <v>0.36469432808970759</v>
      </c>
      <c r="CE121" s="471">
        <f t="shared" si="69"/>
        <v>0.41889821910458924</v>
      </c>
      <c r="CG121" s="473">
        <f t="shared" si="70"/>
        <v>1540.4889701965146</v>
      </c>
      <c r="CH121" s="474">
        <f t="shared" si="71"/>
        <v>596.28788631854479</v>
      </c>
      <c r="CI121" s="474">
        <f t="shared" si="72"/>
        <v>2466.7026025418777</v>
      </c>
      <c r="CJ121" s="474">
        <f t="shared" si="73"/>
        <v>3508.4668064797488</v>
      </c>
      <c r="CK121" s="474">
        <f t="shared" si="74"/>
        <v>47.506275241621609</v>
      </c>
      <c r="CL121" s="474">
        <f t="shared" si="75"/>
        <v>8159.4525407783076</v>
      </c>
      <c r="CM121" s="576">
        <f t="shared" si="76"/>
        <v>0</v>
      </c>
    </row>
    <row r="122" spans="1:91">
      <c r="A122" s="89">
        <f>'Input data'!A142</f>
        <v>2042</v>
      </c>
      <c r="B122" s="152">
        <f>'Input data'!B142</f>
        <v>70.595131999999992</v>
      </c>
      <c r="C122" s="204">
        <f>'Input data'!C142</f>
        <v>7883.3906371486164</v>
      </c>
      <c r="D122" s="205">
        <f>'Input data'!D142</f>
        <v>22453239.900567327</v>
      </c>
      <c r="E122" s="579">
        <f t="shared" si="29"/>
        <v>0.93086060606060572</v>
      </c>
      <c r="F122" s="100">
        <f t="shared" si="30"/>
        <v>0.3484257575757575</v>
      </c>
      <c r="G122" s="474">
        <f>B122*F122*'Input data'!$C$9</f>
        <v>752.84757261928212</v>
      </c>
      <c r="H122" s="473">
        <f>'Input data'!I142</f>
        <v>424.26313389388866</v>
      </c>
      <c r="I122" s="474">
        <f>'Input data'!K142</f>
        <v>29950.911939972742</v>
      </c>
      <c r="J122" s="474">
        <f t="shared" si="94"/>
        <v>3064.6086575392183</v>
      </c>
      <c r="K122" s="475">
        <f t="shared" si="78"/>
        <v>10854.13265869229</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10885.255845929438</v>
      </c>
      <c r="AA122" s="475">
        <f t="shared" si="81"/>
        <v>7820.6471883902195</v>
      </c>
      <c r="AB122" s="938">
        <f t="shared" si="42"/>
        <v>0.71846241366157371</v>
      </c>
      <c r="AC122" s="118" t="str">
        <f t="shared" si="43"/>
        <v>Yes</v>
      </c>
      <c r="AD122" s="938">
        <f t="shared" si="44"/>
        <v>0.71846241366157371</v>
      </c>
      <c r="AE122" s="579">
        <f t="shared" si="11"/>
        <v>0.37442612152969768</v>
      </c>
      <c r="AF122" s="475">
        <f t="shared" si="45"/>
        <v>265.4079341619651</v>
      </c>
      <c r="AG122" s="473">
        <f t="shared" si="46"/>
        <v>3064.6086575392183</v>
      </c>
      <c r="AH122" s="474">
        <f t="shared" si="82"/>
        <v>8209.9811325011633</v>
      </c>
      <c r="AI122" s="474">
        <f t="shared" si="83"/>
        <v>6437.6604656145792</v>
      </c>
      <c r="AJ122" s="474">
        <f t="shared" si="12"/>
        <v>1024.2578903562762</v>
      </c>
      <c r="AK122" s="474">
        <f t="shared" si="47"/>
        <v>18736.508146011234</v>
      </c>
      <c r="AL122" s="640">
        <f t="shared" si="13"/>
        <v>0</v>
      </c>
      <c r="AM122" s="579">
        <f t="shared" si="48"/>
        <v>0.16356348972055579</v>
      </c>
      <c r="AN122" s="100">
        <f t="shared" si="49"/>
        <v>0.43818096032205256</v>
      </c>
      <c r="AO122" s="100">
        <f t="shared" si="50"/>
        <v>0.34358912639680278</v>
      </c>
      <c r="AP122" s="100">
        <f t="shared" si="51"/>
        <v>5.4666423560588998E-2</v>
      </c>
      <c r="AQ122" s="471">
        <f t="shared" si="52"/>
        <v>1</v>
      </c>
      <c r="AR122" s="473">
        <f t="shared" si="14"/>
        <v>564.01058007039308</v>
      </c>
      <c r="AS122" s="474">
        <f t="shared" si="15"/>
        <v>715.31800104193815</v>
      </c>
      <c r="AT122" s="474">
        <f t="shared" si="16"/>
        <v>231.19338684927357</v>
      </c>
      <c r="AU122" s="474">
        <f t="shared" si="17"/>
        <v>0</v>
      </c>
      <c r="AV122" s="474">
        <f t="shared" si="18"/>
        <v>0</v>
      </c>
      <c r="AW122" s="474">
        <f t="shared" si="19"/>
        <v>0</v>
      </c>
      <c r="AX122" s="474">
        <f t="shared" si="20"/>
        <v>984.03716231831572</v>
      </c>
      <c r="AY122" s="474">
        <f t="shared" si="21"/>
        <v>142.26933764993746</v>
      </c>
      <c r="AZ122" s="474">
        <f t="shared" si="22"/>
        <v>206.78774788466384</v>
      </c>
      <c r="BA122" s="474">
        <f t="shared" si="23"/>
        <v>181.78284576708589</v>
      </c>
      <c r="BB122" s="474">
        <f t="shared" si="24"/>
        <v>39.20959595760992</v>
      </c>
      <c r="BC122" s="475">
        <f t="shared" si="53"/>
        <v>3064.6086575392173</v>
      </c>
      <c r="BD122" s="647">
        <f t="shared" si="54"/>
        <v>0</v>
      </c>
      <c r="BE122" s="383">
        <f t="shared" si="55"/>
        <v>0.18404000089305872</v>
      </c>
      <c r="BF122" s="383">
        <f t="shared" si="56"/>
        <v>0.23341251069110913</v>
      </c>
      <c r="BG122" s="383">
        <f t="shared" si="57"/>
        <v>7.543977475901098E-2</v>
      </c>
      <c r="BH122" s="383">
        <f t="shared" si="58"/>
        <v>0</v>
      </c>
      <c r="BI122" s="383">
        <f t="shared" si="59"/>
        <v>0</v>
      </c>
      <c r="BJ122" s="383">
        <f t="shared" si="60"/>
        <v>0</v>
      </c>
      <c r="BK122" s="383">
        <f t="shared" si="61"/>
        <v>0.50710771365682128</v>
      </c>
      <c r="BL122" s="383">
        <f t="shared" si="62"/>
        <v>1</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85.819011751382874</v>
      </c>
      <c r="BW122" s="100">
        <f t="shared" si="65"/>
        <v>0.71472405999613453</v>
      </c>
      <c r="BX122" s="1385">
        <f t="shared" si="25"/>
        <v>22.453239900567326</v>
      </c>
      <c r="BY122" s="473">
        <f t="shared" si="66"/>
        <v>85.819011751382874</v>
      </c>
      <c r="BZ122" s="100">
        <f t="shared" si="67"/>
        <v>0.71472405999613453</v>
      </c>
      <c r="CA122" s="489">
        <f t="shared" si="26"/>
        <v>22.453239900567326</v>
      </c>
      <c r="CB122" s="579">
        <f t="shared" si="27"/>
        <v>0.37442612152969768</v>
      </c>
      <c r="CC122" s="471">
        <f t="shared" si="68"/>
        <v>0.42810517577595075</v>
      </c>
      <c r="CD122" s="100">
        <f t="shared" si="28"/>
        <v>0.37442612152969768</v>
      </c>
      <c r="CE122" s="471">
        <f t="shared" si="69"/>
        <v>0.42810517577595075</v>
      </c>
      <c r="CG122" s="473">
        <f t="shared" si="70"/>
        <v>1550.0286712781265</v>
      </c>
      <c r="CH122" s="474">
        <f t="shared" si="71"/>
        <v>599.98048542448919</v>
      </c>
      <c r="CI122" s="474">
        <f t="shared" si="72"/>
        <v>2481.9780157001305</v>
      </c>
      <c r="CJ122" s="474">
        <f t="shared" si="73"/>
        <v>3530.1934953662671</v>
      </c>
      <c r="CK122" s="474">
        <f t="shared" si="74"/>
        <v>47.800464732149429</v>
      </c>
      <c r="CL122" s="474">
        <f t="shared" si="75"/>
        <v>8209.9811325011615</v>
      </c>
      <c r="CM122" s="576">
        <f t="shared" si="76"/>
        <v>0</v>
      </c>
    </row>
    <row r="123" spans="1:91">
      <c r="A123" s="89">
        <f>'Input data'!A143</f>
        <v>2043</v>
      </c>
      <c r="B123" s="152">
        <f>'Input data'!B143</f>
        <v>71.016168000000008</v>
      </c>
      <c r="C123" s="204">
        <f>'Input data'!C143</f>
        <v>8127.9459221782263</v>
      </c>
      <c r="D123" s="205">
        <f>'Input data'!D143</f>
        <v>20130442.654288623</v>
      </c>
      <c r="E123" s="579">
        <f t="shared" si="29"/>
        <v>0.93950303030302995</v>
      </c>
      <c r="F123" s="100">
        <f t="shared" si="30"/>
        <v>0.3507787878787878</v>
      </c>
      <c r="G123" s="474">
        <f>B123*F123*'Input data'!$C$9</f>
        <v>762.45216888806931</v>
      </c>
      <c r="H123" s="473">
        <f>'Input data'!I143</f>
        <v>424.26313389388866</v>
      </c>
      <c r="I123" s="474">
        <f>'Input data'!K143</f>
        <v>30129.541992814895</v>
      </c>
      <c r="J123" s="474">
        <f t="shared" si="94"/>
        <v>2897.4481853098064</v>
      </c>
      <c r="K123" s="475">
        <f t="shared" si="78"/>
        <v>11104.305811864362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10968.268526872098</v>
      </c>
      <c r="AA123" s="475">
        <f t="shared" si="81"/>
        <v>8070.820341562292</v>
      </c>
      <c r="AB123" s="938">
        <f t="shared" si="42"/>
        <v>0.73583358410572275</v>
      </c>
      <c r="AC123" s="118" t="str">
        <f t="shared" si="43"/>
        <v>Yes</v>
      </c>
      <c r="AD123" s="938">
        <f t="shared" si="44"/>
        <v>0.73583358410572275</v>
      </c>
      <c r="AE123" s="579">
        <f t="shared" si="11"/>
        <v>0.38396518535060065</v>
      </c>
      <c r="AF123" s="475">
        <f t="shared" si="45"/>
        <v>261.36086105089504</v>
      </c>
      <c r="AG123" s="473">
        <f t="shared" si="46"/>
        <v>2897.4481853098064</v>
      </c>
      <c r="AH123" s="474">
        <f t="shared" si="82"/>
        <v>8258.9462313425938</v>
      </c>
      <c r="AI123" s="474">
        <f t="shared" si="83"/>
        <v>6437.6604656145792</v>
      </c>
      <c r="AJ123" s="474">
        <f t="shared" si="12"/>
        <v>966.79193474803822</v>
      </c>
      <c r="AK123" s="474">
        <f t="shared" si="47"/>
        <v>18560.846817015019</v>
      </c>
      <c r="AL123" s="640">
        <f t="shared" si="13"/>
        <v>0</v>
      </c>
      <c r="AM123" s="579">
        <f t="shared" si="48"/>
        <v>0.15610538753294759</v>
      </c>
      <c r="AN123" s="100">
        <f t="shared" si="49"/>
        <v>0.44496602513692901</v>
      </c>
      <c r="AO123" s="100">
        <f t="shared" si="50"/>
        <v>0.34684088118830197</v>
      </c>
      <c r="AP123" s="100">
        <f t="shared" si="51"/>
        <v>5.2087706141821337E-2</v>
      </c>
      <c r="AQ123" s="471">
        <f t="shared" si="52"/>
        <v>0.99999999999999989</v>
      </c>
      <c r="AR123" s="473">
        <f t="shared" si="14"/>
        <v>534.47380720555554</v>
      </c>
      <c r="AS123" s="474">
        <f t="shared" si="15"/>
        <v>677.85738227080026</v>
      </c>
      <c r="AT123" s="474">
        <f t="shared" si="16"/>
        <v>218.22228940331954</v>
      </c>
      <c r="AU123" s="474">
        <f t="shared" si="17"/>
        <v>0</v>
      </c>
      <c r="AV123" s="474">
        <f t="shared" si="18"/>
        <v>0</v>
      </c>
      <c r="AW123" s="474">
        <f t="shared" si="19"/>
        <v>0</v>
      </c>
      <c r="AX123" s="474">
        <f t="shared" si="20"/>
        <v>928.82778934783187</v>
      </c>
      <c r="AY123" s="474">
        <f t="shared" si="21"/>
        <v>134.28732109064993</v>
      </c>
      <c r="AZ123" s="474">
        <f t="shared" si="22"/>
        <v>195.18592801863954</v>
      </c>
      <c r="BA123" s="474">
        <f t="shared" si="23"/>
        <v>171.58392512068804</v>
      </c>
      <c r="BB123" s="474">
        <f t="shared" si="24"/>
        <v>37.009742852320976</v>
      </c>
      <c r="BC123" s="475">
        <f t="shared" si="53"/>
        <v>2897.4481853098059</v>
      </c>
      <c r="BD123" s="647">
        <f t="shared" si="54"/>
        <v>0</v>
      </c>
      <c r="BE123" s="383">
        <f t="shared" si="55"/>
        <v>0.1844636290358399</v>
      </c>
      <c r="BF123" s="383">
        <f t="shared" si="56"/>
        <v>0.23394978578307907</v>
      </c>
      <c r="BG123" s="383">
        <f t="shared" si="57"/>
        <v>7.5315337996281165E-2</v>
      </c>
      <c r="BH123" s="383">
        <f t="shared" si="58"/>
        <v>0</v>
      </c>
      <c r="BI123" s="383">
        <f t="shared" si="59"/>
        <v>0</v>
      </c>
      <c r="BJ123" s="383">
        <f t="shared" si="60"/>
        <v>0</v>
      </c>
      <c r="BK123" s="383">
        <f t="shared" si="61"/>
        <v>0.50627124718479966</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85.267122484895793</v>
      </c>
      <c r="BW123" s="100">
        <f t="shared" si="65"/>
        <v>0.72850846678262371</v>
      </c>
      <c r="BX123" s="1385">
        <f t="shared" si="25"/>
        <v>20.130442654288622</v>
      </c>
      <c r="BY123" s="473">
        <f t="shared" si="66"/>
        <v>85.267122484895793</v>
      </c>
      <c r="BZ123" s="100">
        <f t="shared" si="67"/>
        <v>0.72850846678262371</v>
      </c>
      <c r="CA123" s="489">
        <f t="shared" si="26"/>
        <v>20.130442654288622</v>
      </c>
      <c r="CB123" s="579">
        <f t="shared" si="27"/>
        <v>0.38396518535060065</v>
      </c>
      <c r="CC123" s="471">
        <f t="shared" si="68"/>
        <v>0.43430009311670525</v>
      </c>
      <c r="CD123" s="100">
        <f t="shared" si="28"/>
        <v>0.38396518535060065</v>
      </c>
      <c r="CE123" s="471">
        <f t="shared" si="69"/>
        <v>0.43430009311670525</v>
      </c>
      <c r="CG123" s="473">
        <f t="shared" si="70"/>
        <v>1559.273187906274</v>
      </c>
      <c r="CH123" s="474">
        <f t="shared" si="71"/>
        <v>603.55882541061158</v>
      </c>
      <c r="CI123" s="474">
        <f t="shared" si="72"/>
        <v>2496.780765779532</v>
      </c>
      <c r="CJ123" s="474">
        <f t="shared" si="73"/>
        <v>3551.2479010512807</v>
      </c>
      <c r="CK123" s="474">
        <f t="shared" si="74"/>
        <v>48.085551194895416</v>
      </c>
      <c r="CL123" s="474">
        <f t="shared" si="75"/>
        <v>8258.9462313425938</v>
      </c>
      <c r="CM123" s="576">
        <f t="shared" si="76"/>
        <v>0</v>
      </c>
    </row>
    <row r="124" spans="1:91">
      <c r="A124" s="89">
        <f>'Input data'!A144</f>
        <v>2044</v>
      </c>
      <c r="B124" s="152">
        <f>'Input data'!B144</f>
        <v>71.423670999999999</v>
      </c>
      <c r="C124" s="204">
        <f>'Input data'!C144</f>
        <v>8368.8893349840855</v>
      </c>
      <c r="D124" s="205">
        <f>'Input data'!D144</f>
        <v>17937118.955715362</v>
      </c>
      <c r="E124" s="579">
        <f t="shared" si="29"/>
        <v>0.94814545454545418</v>
      </c>
      <c r="F124" s="100">
        <f t="shared" si="30"/>
        <v>0.3531318181818181</v>
      </c>
      <c r="G124" s="474">
        <f>B124*F124*'Input data'!$C$9</f>
        <v>771.97114145521778</v>
      </c>
      <c r="H124" s="473">
        <f>'Input data'!I144</f>
        <v>424.26313389388866</v>
      </c>
      <c r="I124" s="474">
        <f>'Input data'!K144</f>
        <v>30302.430492666052</v>
      </c>
      <c r="J124" s="474">
        <f t="shared" si="94"/>
        <v>2730.2877130803945</v>
      </c>
      <c r="K124" s="475">
        <f t="shared" si="78"/>
        <v>11351.810759440716</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11048.613002219041</v>
      </c>
      <c r="AA124" s="475">
        <f t="shared" si="81"/>
        <v>8318.3252891386473</v>
      </c>
      <c r="AB124" s="938">
        <f t="shared" si="42"/>
        <v>0.75288412106279468</v>
      </c>
      <c r="AC124" s="118" t="str">
        <f t="shared" si="43"/>
        <v>Yes</v>
      </c>
      <c r="AD124" s="938">
        <f t="shared" si="44"/>
        <v>0.75288412106279468</v>
      </c>
      <c r="AE124" s="579">
        <f t="shared" si="11"/>
        <v>0.39332041773324455</v>
      </c>
      <c r="AF124" s="475">
        <f t="shared" si="45"/>
        <v>257.39178084192889</v>
      </c>
      <c r="AG124" s="473">
        <f t="shared" si="46"/>
        <v>2730.2877130803945</v>
      </c>
      <c r="AH124" s="474">
        <f t="shared" si="82"/>
        <v>8306.3374868959872</v>
      </c>
      <c r="AI124" s="474">
        <f t="shared" si="83"/>
        <v>6437.6604656145792</v>
      </c>
      <c r="AJ124" s="474">
        <f t="shared" si="12"/>
        <v>909.58020736707192</v>
      </c>
      <c r="AK124" s="474">
        <f t="shared" si="47"/>
        <v>18383.865872958031</v>
      </c>
      <c r="AL124" s="640">
        <f t="shared" si="13"/>
        <v>0</v>
      </c>
      <c r="AM124" s="579">
        <f t="shared" si="48"/>
        <v>0.1485154282536702</v>
      </c>
      <c r="AN124" s="100">
        <f t="shared" si="49"/>
        <v>0.45182757230155246</v>
      </c>
      <c r="AO124" s="100">
        <f t="shared" si="50"/>
        <v>0.3501799083012313</v>
      </c>
      <c r="AP124" s="100">
        <f t="shared" si="51"/>
        <v>4.9477091143546141E-2</v>
      </c>
      <c r="AQ124" s="471">
        <f t="shared" si="52"/>
        <v>1</v>
      </c>
      <c r="AR124" s="473">
        <f t="shared" si="14"/>
        <v>504.74167869908507</v>
      </c>
      <c r="AS124" s="474">
        <f t="shared" si="15"/>
        <v>640.14899969521821</v>
      </c>
      <c r="AT124" s="474">
        <f t="shared" si="16"/>
        <v>205.30857583055709</v>
      </c>
      <c r="AU124" s="474">
        <f t="shared" si="17"/>
        <v>0</v>
      </c>
      <c r="AV124" s="474">
        <f t="shared" si="18"/>
        <v>0</v>
      </c>
      <c r="AW124" s="474">
        <f t="shared" si="19"/>
        <v>0</v>
      </c>
      <c r="AX124" s="474">
        <f t="shared" si="20"/>
        <v>873.86266152859457</v>
      </c>
      <c r="AY124" s="474">
        <f t="shared" si="21"/>
        <v>126.34061681144966</v>
      </c>
      <c r="AZ124" s="474">
        <f t="shared" si="22"/>
        <v>183.6354343694413</v>
      </c>
      <c r="BA124" s="474">
        <f t="shared" si="23"/>
        <v>161.43012429329565</v>
      </c>
      <c r="BB124" s="474">
        <f t="shared" si="24"/>
        <v>34.819621852750913</v>
      </c>
      <c r="BC124" s="475">
        <f t="shared" si="53"/>
        <v>2730.2877130803922</v>
      </c>
      <c r="BD124" s="647">
        <f t="shared" si="54"/>
        <v>0</v>
      </c>
      <c r="BE124" s="383">
        <f t="shared" si="55"/>
        <v>0.18486757871009149</v>
      </c>
      <c r="BF124" s="383">
        <f t="shared" si="56"/>
        <v>0.23446210325320732</v>
      </c>
      <c r="BG124" s="383">
        <f t="shared" si="57"/>
        <v>7.5196681597677423E-2</v>
      </c>
      <c r="BH124" s="383">
        <f t="shared" si="58"/>
        <v>0</v>
      </c>
      <c r="BI124" s="383">
        <f t="shared" si="59"/>
        <v>0</v>
      </c>
      <c r="BJ124" s="383">
        <f t="shared" si="60"/>
        <v>0</v>
      </c>
      <c r="BK124" s="383">
        <f t="shared" si="61"/>
        <v>0.50547363643902388</v>
      </c>
      <c r="BL124" s="383">
        <f t="shared" si="62"/>
        <v>1</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84.784727521025147</v>
      </c>
      <c r="BW124" s="100">
        <f t="shared" si="65"/>
        <v>0.74193531931822232</v>
      </c>
      <c r="BX124" s="1385">
        <f t="shared" si="25"/>
        <v>17.937118955715363</v>
      </c>
      <c r="BY124" s="473">
        <f t="shared" si="66"/>
        <v>84.784727521025147</v>
      </c>
      <c r="BZ124" s="100">
        <f t="shared" si="67"/>
        <v>0.74193531931822232</v>
      </c>
      <c r="CA124" s="489">
        <f t="shared" si="26"/>
        <v>17.937118955715363</v>
      </c>
      <c r="CB124" s="579">
        <f t="shared" si="27"/>
        <v>0.39332041773324455</v>
      </c>
      <c r="CC124" s="471">
        <f t="shared" si="68"/>
        <v>0.44023906751014341</v>
      </c>
      <c r="CD124" s="100">
        <f t="shared" si="28"/>
        <v>0.39332041773324455</v>
      </c>
      <c r="CE124" s="471">
        <f t="shared" si="69"/>
        <v>0.44023906751014341</v>
      </c>
      <c r="CG124" s="473">
        <f t="shared" si="70"/>
        <v>1568.220565944066</v>
      </c>
      <c r="CH124" s="474">
        <f t="shared" si="71"/>
        <v>607.02214987541936</v>
      </c>
      <c r="CI124" s="474">
        <f t="shared" si="72"/>
        <v>2511.1077237251852</v>
      </c>
      <c r="CJ124" s="474">
        <f t="shared" si="73"/>
        <v>3571.6255729839886</v>
      </c>
      <c r="CK124" s="474">
        <f t="shared" si="74"/>
        <v>48.3614743673281</v>
      </c>
      <c r="CL124" s="474">
        <f t="shared" si="75"/>
        <v>8306.3374868959872</v>
      </c>
      <c r="CM124" s="576">
        <f t="shared" si="76"/>
        <v>0</v>
      </c>
    </row>
    <row r="125" spans="1:91">
      <c r="A125" s="89">
        <f>'Input data'!A145</f>
        <v>2045</v>
      </c>
      <c r="B125" s="152">
        <f>'Input data'!B145</f>
        <v>71.816201000000007</v>
      </c>
      <c r="C125" s="204">
        <f>'Input data'!C145</f>
        <v>8606.6033634151627</v>
      </c>
      <c r="D125" s="205">
        <f>'Input data'!D145</f>
        <v>16782742.966516778</v>
      </c>
      <c r="E125" s="579">
        <f t="shared" si="29"/>
        <v>0.95678787878787841</v>
      </c>
      <c r="F125" s="100">
        <f t="shared" si="30"/>
        <v>0.3554848484848484</v>
      </c>
      <c r="G125" s="474">
        <f>B125*F125*'Input data'!$C$9</f>
        <v>781.38589869070063</v>
      </c>
      <c r="H125" s="473">
        <f>'Input data'!I145</f>
        <v>424.26313389388866</v>
      </c>
      <c r="I125" s="474">
        <f>'Input data'!K145</f>
        <v>30468.966500613424</v>
      </c>
      <c r="J125" s="474">
        <f t="shared" si="94"/>
        <v>2563.1272408509826</v>
      </c>
      <c r="K125" s="475">
        <f t="shared" si="78"/>
        <v>11596.36358683791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11126.005357386823</v>
      </c>
      <c r="AA125" s="475">
        <f t="shared" si="81"/>
        <v>8562.8781165358396</v>
      </c>
      <c r="AB125" s="938">
        <f t="shared" si="42"/>
        <v>0.76962735874028132</v>
      </c>
      <c r="AC125" s="118" t="str">
        <f t="shared" si="43"/>
        <v>Yes</v>
      </c>
      <c r="AD125" s="938">
        <f t="shared" si="44"/>
        <v>0.76962735874028132</v>
      </c>
      <c r="AE125" s="579">
        <f t="shared" si="11"/>
        <v>0.40249409924640822</v>
      </c>
      <c r="AF125" s="475">
        <f t="shared" si="45"/>
        <v>253.49972597380963</v>
      </c>
      <c r="AG125" s="473">
        <f t="shared" si="46"/>
        <v>2563.1272408509826</v>
      </c>
      <c r="AH125" s="474">
        <f t="shared" si="82"/>
        <v>8351.9874319083538</v>
      </c>
      <c r="AI125" s="474">
        <f t="shared" si="83"/>
        <v>6437.6604656145792</v>
      </c>
      <c r="AJ125" s="474">
        <f t="shared" si="12"/>
        <v>852.61213560612021</v>
      </c>
      <c r="AK125" s="474">
        <f t="shared" si="47"/>
        <v>18205.387273980035</v>
      </c>
      <c r="AL125" s="640">
        <f t="shared" si="13"/>
        <v>0</v>
      </c>
      <c r="AM125" s="579">
        <f t="shared" si="48"/>
        <v>0.14078949281756398</v>
      </c>
      <c r="AN125" s="100">
        <f t="shared" si="49"/>
        <v>0.45876461215661107</v>
      </c>
      <c r="AO125" s="100">
        <f t="shared" si="50"/>
        <v>0.35361293713403041</v>
      </c>
      <c r="AP125" s="100">
        <f t="shared" si="51"/>
        <v>4.6832957891794598E-2</v>
      </c>
      <c r="AQ125" s="471">
        <f t="shared" si="52"/>
        <v>1</v>
      </c>
      <c r="AR125" s="473">
        <f t="shared" si="14"/>
        <v>474.82231881986081</v>
      </c>
      <c r="AS125" s="474">
        <f t="shared" si="15"/>
        <v>602.20315708604221</v>
      </c>
      <c r="AT125" s="474">
        <f t="shared" si="16"/>
        <v>192.44985970379562</v>
      </c>
      <c r="AU125" s="474">
        <f t="shared" si="17"/>
        <v>0</v>
      </c>
      <c r="AV125" s="474">
        <f t="shared" si="18"/>
        <v>0</v>
      </c>
      <c r="AW125" s="474">
        <f t="shared" si="19"/>
        <v>0</v>
      </c>
      <c r="AX125" s="474">
        <f t="shared" si="20"/>
        <v>819.13162142023486</v>
      </c>
      <c r="AY125" s="474">
        <f t="shared" si="21"/>
        <v>118.42775627804868</v>
      </c>
      <c r="AZ125" s="474">
        <f t="shared" si="22"/>
        <v>172.13413243006207</v>
      </c>
      <c r="BA125" s="474">
        <f t="shared" si="23"/>
        <v>151.31956688380649</v>
      </c>
      <c r="BB125" s="474">
        <f t="shared" si="24"/>
        <v>32.638828229131292</v>
      </c>
      <c r="BC125" s="475">
        <f t="shared" si="53"/>
        <v>2563.1272408509822</v>
      </c>
      <c r="BD125" s="647">
        <f t="shared" si="54"/>
        <v>0</v>
      </c>
      <c r="BE125" s="383">
        <f t="shared" si="55"/>
        <v>0.18525116945119563</v>
      </c>
      <c r="BF125" s="383">
        <f t="shared" si="56"/>
        <v>0.23494860008826762</v>
      </c>
      <c r="BG125" s="383">
        <f t="shared" si="57"/>
        <v>7.5084005443249266E-2</v>
      </c>
      <c r="BH125" s="383">
        <f t="shared" si="58"/>
        <v>0</v>
      </c>
      <c r="BI125" s="383">
        <f t="shared" si="59"/>
        <v>0</v>
      </c>
      <c r="BJ125" s="383">
        <f t="shared" si="60"/>
        <v>0</v>
      </c>
      <c r="BK125" s="383">
        <f t="shared" si="61"/>
        <v>0.50471622501728752</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84.552052224670589</v>
      </c>
      <c r="BW125" s="100">
        <f t="shared" si="65"/>
        <v>0.75552844069492764</v>
      </c>
      <c r="BX125" s="1385">
        <f t="shared" si="25"/>
        <v>16.782742966516778</v>
      </c>
      <c r="BY125" s="473">
        <f t="shared" si="66"/>
        <v>84.552052224670589</v>
      </c>
      <c r="BZ125" s="100">
        <f t="shared" si="67"/>
        <v>0.75552844069492764</v>
      </c>
      <c r="CA125" s="489">
        <f t="shared" si="26"/>
        <v>16.782742966516778</v>
      </c>
      <c r="CB125" s="579">
        <f t="shared" si="27"/>
        <v>0.40249409924640822</v>
      </c>
      <c r="CC125" s="471">
        <f t="shared" si="68"/>
        <v>0.44862364597109561</v>
      </c>
      <c r="CD125" s="100">
        <f t="shared" si="28"/>
        <v>0.40249409924640822</v>
      </c>
      <c r="CE125" s="471">
        <f t="shared" si="69"/>
        <v>0.44862364597109561</v>
      </c>
      <c r="CG125" s="473">
        <f t="shared" si="70"/>
        <v>1576.8391878957443</v>
      </c>
      <c r="CH125" s="474">
        <f t="shared" si="71"/>
        <v>610.35822041274309</v>
      </c>
      <c r="CI125" s="474">
        <f t="shared" si="72"/>
        <v>2524.9082621320372</v>
      </c>
      <c r="CJ125" s="474">
        <f t="shared" si="73"/>
        <v>3591.2545022525978</v>
      </c>
      <c r="CK125" s="474">
        <f t="shared" si="74"/>
        <v>48.627259215231085</v>
      </c>
      <c r="CL125" s="474">
        <f t="shared" si="75"/>
        <v>8351.9874319083538</v>
      </c>
      <c r="CM125" s="576">
        <f t="shared" si="76"/>
        <v>0</v>
      </c>
    </row>
    <row r="126" spans="1:91">
      <c r="A126" s="89">
        <f>'Input data'!A146</f>
        <v>2046</v>
      </c>
      <c r="B126" s="152">
        <f>'Input data'!B146</f>
        <v>72.192155</v>
      </c>
      <c r="C126" s="204">
        <f>'Input data'!C146</f>
        <v>8845.4005301521538</v>
      </c>
      <c r="D126" s="205">
        <f>'Input data'!D146</f>
        <v>13700884.827145061</v>
      </c>
      <c r="E126" s="579">
        <f t="shared" si="29"/>
        <v>0.96543030303030264</v>
      </c>
      <c r="F126" s="100">
        <f t="shared" si="30"/>
        <v>0.3578378787878787</v>
      </c>
      <c r="G126" s="474">
        <f>B126*F126*'Input data'!$C$9</f>
        <v>790.67564889534083</v>
      </c>
      <c r="H126" s="473">
        <f>'Input data'!I146</f>
        <v>424.26313389388866</v>
      </c>
      <c r="I126" s="474">
        <f>'Input data'!K146</f>
        <v>30628.469922853365</v>
      </c>
      <c r="J126" s="474">
        <f t="shared" si="94"/>
        <v>2395.9667686215707</v>
      </c>
      <c r="K126" s="475">
        <f>I126*$B$10-J126</f>
        <v>11837.648241918945</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11200.129540238446</v>
      </c>
      <c r="AA126" s="475">
        <f t="shared" si="81"/>
        <v>8804.162771616875</v>
      </c>
      <c r="AB126" s="938">
        <f t="shared" si="42"/>
        <v>0.78607686991354553</v>
      </c>
      <c r="AC126" s="118" t="str">
        <f t="shared" si="43"/>
        <v>Yes</v>
      </c>
      <c r="AD126" s="938">
        <f t="shared" si="44"/>
        <v>0.78607686991354553</v>
      </c>
      <c r="AE126" s="579">
        <f t="shared" si="11"/>
        <v>0.41148826957073359</v>
      </c>
      <c r="AF126" s="475">
        <f t="shared" si="45"/>
        <v>249.68383108523599</v>
      </c>
      <c r="AG126" s="473">
        <f t="shared" si="46"/>
        <v>2395.9667686215707</v>
      </c>
      <c r="AH126" s="474">
        <f t="shared" si="82"/>
        <v>8395.7096427640299</v>
      </c>
      <c r="AI126" s="474">
        <f t="shared" si="83"/>
        <v>6437.6604656145792</v>
      </c>
      <c r="AJ126" s="474">
        <f t="shared" si="12"/>
        <v>795.87695769899449</v>
      </c>
      <c r="AK126" s="474">
        <f t="shared" si="47"/>
        <v>18025.213834699174</v>
      </c>
      <c r="AL126" s="640">
        <f t="shared" si="13"/>
        <v>0</v>
      </c>
      <c r="AM126" s="579">
        <f t="shared" si="48"/>
        <v>0.132923070460848</v>
      </c>
      <c r="AN126" s="100">
        <f t="shared" si="49"/>
        <v>0.4657758692771784</v>
      </c>
      <c r="AO126" s="100">
        <f t="shared" si="50"/>
        <v>0.35714752261201221</v>
      </c>
      <c r="AP126" s="100">
        <f t="shared" si="51"/>
        <v>4.4153537649961369E-2</v>
      </c>
      <c r="AQ126" s="471">
        <f t="shared" si="52"/>
        <v>1</v>
      </c>
      <c r="AR126" s="473">
        <f t="shared" si="14"/>
        <v>444.72399719144414</v>
      </c>
      <c r="AS126" s="474">
        <f t="shared" si="15"/>
        <v>564.03034256318494</v>
      </c>
      <c r="AT126" s="474">
        <f t="shared" si="16"/>
        <v>179.64371189927937</v>
      </c>
      <c r="AU126" s="474">
        <f t="shared" si="17"/>
        <v>0</v>
      </c>
      <c r="AV126" s="474">
        <f t="shared" si="18"/>
        <v>0</v>
      </c>
      <c r="AW126" s="474">
        <f t="shared" si="19"/>
        <v>0</v>
      </c>
      <c r="AX126" s="474">
        <f t="shared" si="20"/>
        <v>764.62432985137696</v>
      </c>
      <c r="AY126" s="474">
        <f t="shared" si="21"/>
        <v>110.54724468199889</v>
      </c>
      <c r="AZ126" s="474">
        <f t="shared" si="22"/>
        <v>160.67984950413859</v>
      </c>
      <c r="BA126" s="474">
        <f t="shared" si="23"/>
        <v>141.25034291964275</v>
      </c>
      <c r="BB126" s="474">
        <f t="shared" si="24"/>
        <v>30.466950010504412</v>
      </c>
      <c r="BC126" s="475">
        <f t="shared" si="53"/>
        <v>2395.9667686215698</v>
      </c>
      <c r="BD126" s="647">
        <f t="shared" si="54"/>
        <v>0</v>
      </c>
      <c r="BE126" s="383">
        <f t="shared" si="55"/>
        <v>0.18561359156383439</v>
      </c>
      <c r="BF126" s="383">
        <f t="shared" si="56"/>
        <v>0.23540824937554489</v>
      </c>
      <c r="BG126" s="383">
        <f t="shared" si="57"/>
        <v>7.4977547373343029E-2</v>
      </c>
      <c r="BH126" s="383">
        <f t="shared" si="58"/>
        <v>0</v>
      </c>
      <c r="BI126" s="383">
        <f t="shared" si="59"/>
        <v>0</v>
      </c>
      <c r="BJ126" s="383">
        <f t="shared" si="60"/>
        <v>0</v>
      </c>
      <c r="BK126" s="383">
        <f t="shared" si="61"/>
        <v>0.50400061168727772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83.994461354259016</v>
      </c>
      <c r="BW126" s="100">
        <f t="shared" si="65"/>
        <v>0.76762846019454867</v>
      </c>
      <c r="BX126" s="1385">
        <f t="shared" si="25"/>
        <v>13.70088482714506</v>
      </c>
      <c r="BY126" s="473">
        <f t="shared" si="66"/>
        <v>83.994461354259016</v>
      </c>
      <c r="BZ126" s="100">
        <f t="shared" si="67"/>
        <v>0.76762846019454867</v>
      </c>
      <c r="CA126" s="489">
        <f t="shared" si="26"/>
        <v>13.70088482714506</v>
      </c>
      <c r="CB126" s="579">
        <f t="shared" si="27"/>
        <v>0.41148826957073359</v>
      </c>
      <c r="CC126" s="471">
        <f t="shared" si="68"/>
        <v>0.4508068468421641</v>
      </c>
      <c r="CD126" s="100">
        <f t="shared" si="28"/>
        <v>0.41148826957073359</v>
      </c>
      <c r="CE126" s="471">
        <f t="shared" si="69"/>
        <v>0.4508068468421641</v>
      </c>
      <c r="CG126" s="473">
        <f t="shared" si="70"/>
        <v>1585.0938573406813</v>
      </c>
      <c r="CH126" s="474">
        <f t="shared" si="71"/>
        <v>613.55341329682574</v>
      </c>
      <c r="CI126" s="474">
        <f t="shared" si="72"/>
        <v>2538.1260228540445</v>
      </c>
      <c r="CJ126" s="474">
        <f t="shared" si="73"/>
        <v>3610.0545289365468</v>
      </c>
      <c r="CK126" s="474">
        <f t="shared" si="74"/>
        <v>48.881820335931458</v>
      </c>
      <c r="CL126" s="474">
        <f t="shared" si="75"/>
        <v>8395.7096427640299</v>
      </c>
      <c r="CM126" s="576">
        <f t="shared" si="76"/>
        <v>0</v>
      </c>
    </row>
    <row r="127" spans="1:91" s="1" customFormat="1">
      <c r="A127" s="89">
        <f>'Input data'!A147</f>
        <v>2047</v>
      </c>
      <c r="B127" s="152">
        <f>'Input data'!B147</f>
        <v>72.55139299999999</v>
      </c>
      <c r="C127" s="204">
        <f>'Input data'!C147</f>
        <v>9086.3460453705939</v>
      </c>
      <c r="D127" s="205">
        <f>'Input data'!D147</f>
        <v>10954052.763386235</v>
      </c>
      <c r="E127" s="579">
        <f t="shared" si="29"/>
        <v>0.97407272727272687</v>
      </c>
      <c r="F127" s="100">
        <f t="shared" si="30"/>
        <v>0.36019090909090901</v>
      </c>
      <c r="G127" s="474">
        <f>B127*F127*'Input data'!$C$9</f>
        <v>799.83526727245112</v>
      </c>
      <c r="H127" s="473">
        <f>'Input data'!I147</f>
        <v>424.26313389388866</v>
      </c>
      <c r="I127" s="474">
        <f>'Input data'!K147</f>
        <v>30780.881362547134</v>
      </c>
      <c r="J127" s="474">
        <f>J97*(1-$C$6)</f>
        <v>2228.8062963921584</v>
      </c>
      <c r="K127" s="475">
        <f t="shared" si="78"/>
        <v>12075.637121877098</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11270.957947967187</v>
      </c>
      <c r="AA127" s="475">
        <f t="shared" si="81"/>
        <v>9042.1516515750282</v>
      </c>
      <c r="AB127" s="938">
        <f t="shared" si="42"/>
        <v>0.8022522746796209</v>
      </c>
      <c r="AC127" s="118" t="str">
        <f t="shared" si="43"/>
        <v>Yes</v>
      </c>
      <c r="AD127" s="938">
        <f t="shared" si="44"/>
        <v>0.8022522746796209</v>
      </c>
      <c r="AE127" s="579">
        <f t="shared" si="11"/>
        <v>0.42031179982262135</v>
      </c>
      <c r="AF127" s="475">
        <f t="shared" si="45"/>
        <v>245.94033248856252</v>
      </c>
      <c r="AG127" s="473">
        <f t="shared" si="46"/>
        <v>2228.8062963921584</v>
      </c>
      <c r="AH127" s="474">
        <f t="shared" si="82"/>
        <v>8437.487837924531</v>
      </c>
      <c r="AI127" s="474">
        <f t="shared" si="83"/>
        <v>6437.6604656145792</v>
      </c>
      <c r="AJ127" s="474">
        <f t="shared" si="12"/>
        <v>739.35911699709573</v>
      </c>
      <c r="AK127" s="474">
        <f t="shared" si="47"/>
        <v>17843.313716928365</v>
      </c>
      <c r="AL127" s="640">
        <f t="shared" si="13"/>
        <v>0</v>
      </c>
      <c r="AM127" s="579">
        <f t="shared" si="48"/>
        <v>0.12490988679292446</v>
      </c>
      <c r="AN127" s="100">
        <f t="shared" si="49"/>
        <v>0.47286552104498902</v>
      </c>
      <c r="AO127" s="100">
        <f t="shared" si="50"/>
        <v>0.36078839209709246</v>
      </c>
      <c r="AP127" s="100">
        <f t="shared" si="51"/>
        <v>4.1436200064994017E-2</v>
      </c>
      <c r="AQ127" s="471">
        <f t="shared" si="52"/>
        <v>1</v>
      </c>
      <c r="AR127" s="473">
        <f t="shared" si="14"/>
        <v>414.45866795087795</v>
      </c>
      <c r="AS127" s="474">
        <f t="shared" si="15"/>
        <v>525.6457172064479</v>
      </c>
      <c r="AT127" s="474">
        <f t="shared" si="16"/>
        <v>166.88662100224502</v>
      </c>
      <c r="AU127" s="474">
        <f t="shared" si="17"/>
        <v>0</v>
      </c>
      <c r="AV127" s="474">
        <f t="shared" si="18"/>
        <v>0</v>
      </c>
      <c r="AW127" s="474">
        <f t="shared" si="19"/>
        <v>0</v>
      </c>
      <c r="AX127" s="474">
        <f t="shared" si="20"/>
        <v>710.32584105446892</v>
      </c>
      <c r="AY127" s="474">
        <f t="shared" si="21"/>
        <v>102.69692120607534</v>
      </c>
      <c r="AZ127" s="474">
        <f t="shared" si="22"/>
        <v>149.26944485498859</v>
      </c>
      <c r="BA127" s="474">
        <f t="shared" si="23"/>
        <v>131.21969144394041</v>
      </c>
      <c r="BB127" s="474">
        <f t="shared" si="24"/>
        <v>28.303391673114223</v>
      </c>
      <c r="BC127" s="475">
        <f t="shared" si="53"/>
        <v>2228.8062963921584</v>
      </c>
      <c r="BD127" s="647">
        <f t="shared" si="54"/>
        <v>0</v>
      </c>
      <c r="BE127" s="383">
        <f t="shared" si="55"/>
        <v>0.18595544557720237</v>
      </c>
      <c r="BF127" s="383">
        <f t="shared" si="56"/>
        <v>0.23584181274852273</v>
      </c>
      <c r="BG127" s="383">
        <f t="shared" si="57"/>
        <v>7.4877130988184062E-2</v>
      </c>
      <c r="BH127" s="383">
        <f t="shared" si="58"/>
        <v>0</v>
      </c>
      <c r="BI127" s="383">
        <f t="shared" si="59"/>
        <v>0</v>
      </c>
      <c r="BJ127" s="383">
        <f t="shared" si="60"/>
        <v>0</v>
      </c>
      <c r="BK127" s="383">
        <f t="shared" si="61"/>
        <v>0.50332561068609072</v>
      </c>
      <c r="BL127" s="383">
        <f t="shared" si="62"/>
        <v>0.99999999999999989</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83.566799570370009</v>
      </c>
      <c r="BW127" s="100">
        <f t="shared" si="65"/>
        <v>0.77959060919916501</v>
      </c>
      <c r="BX127" s="1385">
        <f t="shared" si="25"/>
        <v>10.954052763386235</v>
      </c>
      <c r="BY127" s="473">
        <f t="shared" si="66"/>
        <v>83.566799570370009</v>
      </c>
      <c r="BZ127" s="100">
        <f t="shared" si="67"/>
        <v>0.77959060919916501</v>
      </c>
      <c r="CA127" s="489">
        <f t="shared" si="26"/>
        <v>10.954052763386235</v>
      </c>
      <c r="CB127" s="579">
        <f t="shared" si="27"/>
        <v>0.42031179982262135</v>
      </c>
      <c r="CC127" s="471">
        <f t="shared" si="68"/>
        <v>0.45354426827699168</v>
      </c>
      <c r="CD127" s="100">
        <f t="shared" si="28"/>
        <v>0.42031179982262135</v>
      </c>
      <c r="CE127" s="471">
        <f t="shared" si="69"/>
        <v>0.45354426827699168</v>
      </c>
      <c r="CG127" s="473">
        <f t="shared" si="70"/>
        <v>1592.9815003556782</v>
      </c>
      <c r="CH127" s="474">
        <f t="shared" si="71"/>
        <v>616.60653868262307</v>
      </c>
      <c r="CI127" s="474">
        <f t="shared" si="72"/>
        <v>2550.7560837823821</v>
      </c>
      <c r="CJ127" s="474">
        <f t="shared" si="73"/>
        <v>3628.0186521694118</v>
      </c>
      <c r="CK127" s="474">
        <f t="shared" si="74"/>
        <v>49.125062934435945</v>
      </c>
      <c r="CL127" s="474">
        <f t="shared" si="75"/>
        <v>8437.487837924531</v>
      </c>
      <c r="CM127" s="576">
        <f t="shared" si="76"/>
        <v>0</v>
      </c>
    </row>
    <row r="128" spans="1:91">
      <c r="A128" s="89">
        <f>'Input data'!A148</f>
        <v>2048</v>
      </c>
      <c r="B128" s="152">
        <f>'Input data'!B148</f>
        <v>72.894218999999993</v>
      </c>
      <c r="C128" s="204">
        <f>'Input data'!C148</f>
        <v>9321.3353976278067</v>
      </c>
      <c r="D128" s="205">
        <f>'Input data'!D148</f>
        <v>8108435.8304824755</v>
      </c>
      <c r="E128" s="579">
        <f t="shared" si="29"/>
        <v>0.9827151515151511</v>
      </c>
      <c r="F128" s="100">
        <f t="shared" si="30"/>
        <v>0.36254393939393931</v>
      </c>
      <c r="G128" s="474">
        <f>B128*F128*'Input data'!$C$9</f>
        <v>808.86451550279708</v>
      </c>
      <c r="H128" s="473">
        <f>'Input data'!I148</f>
        <v>424.26313389388866</v>
      </c>
      <c r="I128" s="474">
        <f>'Input data'!K148</f>
        <v>30926.329795687441</v>
      </c>
      <c r="J128" s="474">
        <f>J127</f>
        <v>2228.8062963921584</v>
      </c>
      <c r="K128" s="475">
        <f t="shared" si="78"/>
        <v>12143.229692006133</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11338.550518096221</v>
      </c>
      <c r="AA128" s="475">
        <f t="shared" si="81"/>
        <v>9109.7442217040625</v>
      </c>
      <c r="AB128" s="938">
        <f t="shared" si="42"/>
        <v>0.80343110939665485</v>
      </c>
      <c r="AC128" s="118" t="str">
        <f t="shared" si="43"/>
        <v>Yes</v>
      </c>
      <c r="AD128" s="938">
        <f t="shared" si="44"/>
        <v>0.80343110939665485</v>
      </c>
      <c r="AE128" s="579">
        <f t="shared" si="11"/>
        <v>0.42177915458209947</v>
      </c>
      <c r="AF128" s="475">
        <f t="shared" si="45"/>
        <v>245.31778795977223</v>
      </c>
      <c r="AG128" s="473">
        <f t="shared" si="46"/>
        <v>2228.8062963921584</v>
      </c>
      <c r="AH128" s="474">
        <f t="shared" si="82"/>
        <v>8477.3573715877155</v>
      </c>
      <c r="AI128" s="474">
        <f t="shared" si="83"/>
        <v>6437.6604656145792</v>
      </c>
      <c r="AJ128" s="474">
        <f t="shared" si="12"/>
        <v>738.42442654074273</v>
      </c>
      <c r="AK128" s="474">
        <f t="shared" si="47"/>
        <v>17882.248560135198</v>
      </c>
      <c r="AL128" s="640">
        <f t="shared" si="13"/>
        <v>0</v>
      </c>
      <c r="AM128" s="579">
        <f t="shared" si="48"/>
        <v>0.12463792172986704</v>
      </c>
      <c r="AN128" s="100">
        <f t="shared" si="49"/>
        <v>0.4740655149199885</v>
      </c>
      <c r="AO128" s="100">
        <f t="shared" si="50"/>
        <v>0.36000285109368302</v>
      </c>
      <c r="AP128" s="100">
        <f t="shared" si="51"/>
        <v>4.1293712256461328E-2</v>
      </c>
      <c r="AQ128" s="471">
        <f t="shared" si="52"/>
        <v>0.99999999999999989</v>
      </c>
      <c r="AR128" s="473">
        <f t="shared" si="14"/>
        <v>415.1769086269349</v>
      </c>
      <c r="AS128" s="474">
        <f t="shared" si="15"/>
        <v>526.55664069408863</v>
      </c>
      <c r="AT128" s="474">
        <f t="shared" si="16"/>
        <v>166.67564459259805</v>
      </c>
      <c r="AU128" s="474">
        <f t="shared" si="17"/>
        <v>0</v>
      </c>
      <c r="AV128" s="474">
        <f t="shared" si="18"/>
        <v>0</v>
      </c>
      <c r="AW128" s="474">
        <f t="shared" si="19"/>
        <v>0</v>
      </c>
      <c r="AX128" s="474">
        <f t="shared" si="20"/>
        <v>709.42785417735945</v>
      </c>
      <c r="AY128" s="474">
        <f t="shared" si="21"/>
        <v>102.56709277772238</v>
      </c>
      <c r="AZ128" s="474">
        <f t="shared" si="22"/>
        <v>149.08073990454753</v>
      </c>
      <c r="BA128" s="474">
        <f t="shared" si="23"/>
        <v>131.05380481258811</v>
      </c>
      <c r="BB128" s="474">
        <f t="shared" si="24"/>
        <v>28.267610806318761</v>
      </c>
      <c r="BC128" s="475">
        <f t="shared" si="53"/>
        <v>2228.8062963921579</v>
      </c>
      <c r="BD128" s="647">
        <f t="shared" si="54"/>
        <v>0</v>
      </c>
      <c r="BE128" s="383">
        <f t="shared" si="55"/>
        <v>0.18627769909794109</v>
      </c>
      <c r="BF128" s="383">
        <f t="shared" si="56"/>
        <v>0.23625051739419581</v>
      </c>
      <c r="BG128" s="383">
        <f t="shared" si="57"/>
        <v>7.4782472062467423E-2</v>
      </c>
      <c r="BH128" s="383">
        <f t="shared" si="58"/>
        <v>0</v>
      </c>
      <c r="BI128" s="383">
        <f t="shared" si="59"/>
        <v>0</v>
      </c>
      <c r="BJ128" s="383">
        <f t="shared" si="60"/>
        <v>0</v>
      </c>
      <c r="BK128" s="383">
        <f t="shared" si="61"/>
        <v>0.50268931144539564</v>
      </c>
      <c r="BL128" s="383">
        <f t="shared" si="62"/>
        <v>1</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83.360391019666466</v>
      </c>
      <c r="BW128" s="100">
        <f t="shared" si="65"/>
        <v>0.78961508634756017</v>
      </c>
      <c r="BX128" s="1385">
        <f t="shared" si="25"/>
        <v>8.1084358304824757</v>
      </c>
      <c r="BY128" s="473">
        <f t="shared" si="66"/>
        <v>83.360391019666466</v>
      </c>
      <c r="BZ128" s="100">
        <f t="shared" si="67"/>
        <v>0.78961508634756017</v>
      </c>
      <c r="CA128" s="489">
        <f t="shared" si="26"/>
        <v>8.1084358304824757</v>
      </c>
      <c r="CB128" s="579">
        <f t="shared" si="27"/>
        <v>0.42177915458209947</v>
      </c>
      <c r="CC128" s="471">
        <f t="shared" si="68"/>
        <v>0.45550064360935638</v>
      </c>
      <c r="CD128" s="100">
        <f t="shared" si="28"/>
        <v>0.42177915458209947</v>
      </c>
      <c r="CE128" s="471">
        <f t="shared" si="69"/>
        <v>0.45550064360935638</v>
      </c>
      <c r="CG128" s="473">
        <f t="shared" si="70"/>
        <v>1600.5087917453961</v>
      </c>
      <c r="CH128" s="474">
        <f t="shared" si="71"/>
        <v>619.52018023366008</v>
      </c>
      <c r="CI128" s="474">
        <f t="shared" si="72"/>
        <v>2562.809132924785</v>
      </c>
      <c r="CJ128" s="474">
        <f t="shared" si="73"/>
        <v>3645.1620738325723</v>
      </c>
      <c r="CK128" s="474">
        <f t="shared" si="74"/>
        <v>49.35719285130137</v>
      </c>
      <c r="CL128" s="474">
        <f t="shared" si="75"/>
        <v>8477.3573715877155</v>
      </c>
      <c r="CM128" s="576">
        <f t="shared" si="76"/>
        <v>0</v>
      </c>
    </row>
    <row r="129" spans="1:91">
      <c r="A129" s="89">
        <f>'Input data'!A149</f>
        <v>2049</v>
      </c>
      <c r="B129" s="152">
        <f>'Input data'!B149</f>
        <v>73.220860000000002</v>
      </c>
      <c r="C129" s="204">
        <f>'Input data'!C149</f>
        <v>9544.5391176027479</v>
      </c>
      <c r="D129" s="205">
        <f>'Input data'!D149</f>
        <v>3843060.0747493692</v>
      </c>
      <c r="E129" s="579">
        <f t="shared" si="29"/>
        <v>0.99135757575757533</v>
      </c>
      <c r="F129" s="100">
        <f t="shared" si="30"/>
        <v>0.36489696969696961</v>
      </c>
      <c r="G129" s="474">
        <f>B129*F129*'Input data'!$C$9</f>
        <v>817.76238287328761</v>
      </c>
      <c r="H129" s="473">
        <f>'Input data'!I149</f>
        <v>424.26313389388866</v>
      </c>
      <c r="I129" s="474">
        <f>'Input data'!K149</f>
        <v>31064.911530005676</v>
      </c>
      <c r="J129" s="474">
        <f t="shared" ref="J129:J130" si="95">J128</f>
        <v>2228.8062963921584</v>
      </c>
      <c r="K129" s="475">
        <f t="shared" si="78"/>
        <v>12207.631180514933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11402.952006605021</v>
      </c>
      <c r="AA129" s="475">
        <f t="shared" si="81"/>
        <v>9174.1457102128625</v>
      </c>
      <c r="AB129" s="938">
        <f t="shared" si="42"/>
        <v>0.80454128938706837</v>
      </c>
      <c r="AC129" s="118" t="str">
        <f t="shared" si="43"/>
        <v>Yes</v>
      </c>
      <c r="AD129" s="938">
        <f t="shared" si="44"/>
        <v>0.80454128938706837</v>
      </c>
      <c r="AE129" s="579">
        <f t="shared" si="11"/>
        <v>0.42316412007873572</v>
      </c>
      <c r="AF129" s="475">
        <f t="shared" si="45"/>
        <v>244.73019815783442</v>
      </c>
      <c r="AG129" s="473">
        <f t="shared" si="46"/>
        <v>2228.8062963921584</v>
      </c>
      <c r="AH129" s="474">
        <f t="shared" si="82"/>
        <v>8515.3446431052671</v>
      </c>
      <c r="AI129" s="474">
        <f t="shared" si="83"/>
        <v>6437.6604656145792</v>
      </c>
      <c r="AJ129" s="474">
        <f t="shared" si="12"/>
        <v>737.54417197504392</v>
      </c>
      <c r="AK129" s="474">
        <f t="shared" si="47"/>
        <v>17919.355577087052</v>
      </c>
      <c r="AL129" s="640">
        <f t="shared" si="13"/>
        <v>0</v>
      </c>
      <c r="AM129" s="579">
        <f t="shared" si="48"/>
        <v>0.12437982419647205</v>
      </c>
      <c r="AN129" s="100">
        <f t="shared" si="49"/>
        <v>0.47520373187937548</v>
      </c>
      <c r="AO129" s="100">
        <f t="shared" si="50"/>
        <v>0.35925736491585808</v>
      </c>
      <c r="AP129" s="100">
        <f t="shared" si="51"/>
        <v>4.1159079008294235E-2</v>
      </c>
      <c r="AQ129" s="471">
        <f t="shared" si="52"/>
        <v>0.99999999999999989</v>
      </c>
      <c r="AR129" s="473">
        <f t="shared" si="14"/>
        <v>415.85331933603396</v>
      </c>
      <c r="AS129" s="474">
        <f t="shared" si="15"/>
        <v>527.41451246708937</v>
      </c>
      <c r="AT129" s="474">
        <f t="shared" si="16"/>
        <v>166.47695534036032</v>
      </c>
      <c r="AU129" s="474">
        <f t="shared" si="17"/>
        <v>0</v>
      </c>
      <c r="AV129" s="474">
        <f t="shared" si="18"/>
        <v>0</v>
      </c>
      <c r="AW129" s="474">
        <f t="shared" si="19"/>
        <v>0</v>
      </c>
      <c r="AX129" s="474">
        <f t="shared" si="20"/>
        <v>708.58216559335767</v>
      </c>
      <c r="AY129" s="474">
        <f t="shared" si="21"/>
        <v>102.44482549015308</v>
      </c>
      <c r="AZ129" s="474">
        <f t="shared" si="22"/>
        <v>148.90302503320521</v>
      </c>
      <c r="BA129" s="474">
        <f t="shared" si="23"/>
        <v>130.89757933318609</v>
      </c>
      <c r="BB129" s="474">
        <f t="shared" si="24"/>
        <v>28.233913798772264</v>
      </c>
      <c r="BC129" s="475">
        <f t="shared" si="53"/>
        <v>2228.8062963921579</v>
      </c>
      <c r="BD129" s="647">
        <f t="shared" si="54"/>
        <v>0</v>
      </c>
      <c r="BE129" s="383">
        <f t="shared" si="55"/>
        <v>0.18658118473964713</v>
      </c>
      <c r="BF129" s="383">
        <f t="shared" si="56"/>
        <v>0.23663541929185708</v>
      </c>
      <c r="BG129" s="383">
        <f t="shared" si="57"/>
        <v>7.4693326023819132E-2</v>
      </c>
      <c r="BH129" s="383">
        <f t="shared" si="58"/>
        <v>0</v>
      </c>
      <c r="BI129" s="383">
        <f t="shared" si="59"/>
        <v>0</v>
      </c>
      <c r="BJ129" s="383">
        <f t="shared" si="60"/>
        <v>0</v>
      </c>
      <c r="BK129" s="383">
        <f t="shared" si="61"/>
        <v>0.50209006994467653</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82.855727071297736</v>
      </c>
      <c r="BW129" s="100">
        <f t="shared" si="65"/>
        <v>0.79838948852333813</v>
      </c>
      <c r="BX129" s="1385">
        <f t="shared" si="25"/>
        <v>3.8430600747493693</v>
      </c>
      <c r="BY129" s="473">
        <f t="shared" si="66"/>
        <v>82.855727071297736</v>
      </c>
      <c r="BZ129" s="100">
        <f t="shared" si="67"/>
        <v>0.79838948852333813</v>
      </c>
      <c r="CA129" s="489">
        <f t="shared" si="26"/>
        <v>3.8430600747493693</v>
      </c>
      <c r="CB129" s="579">
        <f t="shared" si="27"/>
        <v>0.42316412007873572</v>
      </c>
      <c r="CC129" s="471">
        <f t="shared" si="68"/>
        <v>0.45281648943708663</v>
      </c>
      <c r="CD129" s="100">
        <f t="shared" si="28"/>
        <v>0.42316412007873572</v>
      </c>
      <c r="CE129" s="471">
        <f t="shared" si="69"/>
        <v>0.45281648943708663</v>
      </c>
      <c r="CG129" s="473">
        <f t="shared" si="70"/>
        <v>1607.6807156567356</v>
      </c>
      <c r="CH129" s="474">
        <f t="shared" si="71"/>
        <v>622.29626719868679</v>
      </c>
      <c r="CI129" s="474">
        <f t="shared" si="72"/>
        <v>2574.2931511291326</v>
      </c>
      <c r="CJ129" s="474">
        <f t="shared" si="73"/>
        <v>3661.4961453308724</v>
      </c>
      <c r="CK129" s="474">
        <f t="shared" si="74"/>
        <v>49.578363789838242</v>
      </c>
      <c r="CL129" s="474">
        <f t="shared" si="75"/>
        <v>8515.3446431052653</v>
      </c>
      <c r="CM129" s="576">
        <f t="shared" si="76"/>
        <v>0</v>
      </c>
    </row>
    <row r="130" spans="1:91" ht="15" thickBot="1">
      <c r="A130" s="141">
        <f>'Input data'!A150</f>
        <v>2050</v>
      </c>
      <c r="B130" s="593">
        <f>'Input data'!B150</f>
        <v>73.529752999999999</v>
      </c>
      <c r="C130" s="207">
        <f>'Input data'!C150</f>
        <v>9746.0477824321624</v>
      </c>
      <c r="D130" s="208">
        <f>'Input data'!D150</f>
        <v>648769.37595797807</v>
      </c>
      <c r="E130" s="580">
        <f>C51</f>
        <v>1</v>
      </c>
      <c r="F130" s="581">
        <f>D51</f>
        <v>0.36725000000000002</v>
      </c>
      <c r="G130" s="595">
        <f>B130*F130*'Input data'!$C$9</f>
        <v>826.50780365185994</v>
      </c>
      <c r="H130" s="598">
        <f>'Input data'!I150</f>
        <v>424.26313389388866</v>
      </c>
      <c r="I130" s="595">
        <f>'Input data'!K150</f>
        <v>31195.963442223561</v>
      </c>
      <c r="J130" s="595">
        <f t="shared" si="95"/>
        <v>2228.8062963921584</v>
      </c>
      <c r="K130" s="589">
        <f t="shared" si="78"/>
        <v>12268.533421782711</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11463.8542478728</v>
      </c>
      <c r="AA130" s="589">
        <f t="shared" si="81"/>
        <v>9235.0479514806411</v>
      </c>
      <c r="AB130" s="941">
        <f t="shared" si="42"/>
        <v>0.80557967257776941</v>
      </c>
      <c r="AC130" s="951" t="str">
        <f t="shared" si="43"/>
        <v>Yes</v>
      </c>
      <c r="AD130" s="941">
        <f t="shared" si="44"/>
        <v>0.80557967257776941</v>
      </c>
      <c r="AE130" s="580">
        <f t="shared" si="11"/>
        <v>0.42446222183140947</v>
      </c>
      <c r="AF130" s="589">
        <f t="shared" si="45"/>
        <v>244.17946144013194</v>
      </c>
      <c r="AG130" s="598">
        <f t="shared" si="46"/>
        <v>2228.8062963921584</v>
      </c>
      <c r="AH130" s="595">
        <f t="shared" si="82"/>
        <v>8551.2678807296634</v>
      </c>
      <c r="AI130" s="595">
        <f t="shared" si="83"/>
        <v>6437.6604656145792</v>
      </c>
      <c r="AJ130" s="595">
        <f t="shared" si="12"/>
        <v>736.72084462952114</v>
      </c>
      <c r="AK130" s="595">
        <f t="shared" si="47"/>
        <v>17954.455487365925</v>
      </c>
      <c r="AL130" s="641">
        <f t="shared" si="13"/>
        <v>0</v>
      </c>
      <c r="AM130" s="580">
        <f t="shared" si="48"/>
        <v>0.12413666891544053</v>
      </c>
      <c r="AN130" s="581">
        <f t="shared" si="49"/>
        <v>0.4762755343233307</v>
      </c>
      <c r="AO130" s="581">
        <f t="shared" si="50"/>
        <v>0.35855503778126774</v>
      </c>
      <c r="AP130" s="581">
        <f t="shared" si="51"/>
        <v>4.103275897996083E-2</v>
      </c>
      <c r="AQ130" s="582">
        <f t="shared" si="52"/>
        <v>0.99999999999999978</v>
      </c>
      <c r="AR130" s="598">
        <f t="shared" si="14"/>
        <v>416.48598567518957</v>
      </c>
      <c r="AS130" s="595">
        <f t="shared" si="15"/>
        <v>528.21690454454779</v>
      </c>
      <c r="AT130" s="595">
        <f t="shared" si="16"/>
        <v>166.29111558331357</v>
      </c>
      <c r="AU130" s="595">
        <f t="shared" si="17"/>
        <v>0</v>
      </c>
      <c r="AV130" s="595">
        <f t="shared" si="18"/>
        <v>0</v>
      </c>
      <c r="AW130" s="595">
        <f t="shared" si="19"/>
        <v>0</v>
      </c>
      <c r="AX130" s="595">
        <f t="shared" si="20"/>
        <v>707.79116880204629</v>
      </c>
      <c r="AY130" s="595">
        <f t="shared" si="21"/>
        <v>102.33046538883536</v>
      </c>
      <c r="AZ130" s="595">
        <f t="shared" si="22"/>
        <v>148.7368032162629</v>
      </c>
      <c r="BA130" s="595">
        <f t="shared" si="23"/>
        <v>130.75145716095179</v>
      </c>
      <c r="BB130" s="595">
        <f t="shared" si="24"/>
        <v>28.202396021010685</v>
      </c>
      <c r="BC130" s="589">
        <f t="shared" si="53"/>
        <v>2228.8062963921579</v>
      </c>
      <c r="BD130" s="648">
        <f t="shared" si="54"/>
        <v>0</v>
      </c>
      <c r="BE130" s="607">
        <f t="shared" si="55"/>
        <v>0.18686504356586264</v>
      </c>
      <c r="BF130" s="607">
        <f>AS130/BC130</f>
        <v>0.23699542907770399</v>
      </c>
      <c r="BG130" s="607">
        <f t="shared" si="57"/>
        <v>7.4609945176704884E-2</v>
      </c>
      <c r="BH130" s="607">
        <f t="shared" si="58"/>
        <v>0</v>
      </c>
      <c r="BI130" s="607">
        <f t="shared" si="59"/>
        <v>0</v>
      </c>
      <c r="BJ130" s="607">
        <f t="shared" si="60"/>
        <v>0</v>
      </c>
      <c r="BK130" s="607">
        <f t="shared" si="61"/>
        <v>0.50152958217972843</v>
      </c>
      <c r="BL130" s="607">
        <f t="shared" si="62"/>
        <v>1</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82.497376240059637</v>
      </c>
      <c r="BW130" s="581">
        <f t="shared" si="65"/>
        <v>0.80706358563939073</v>
      </c>
      <c r="BX130" s="1386">
        <f t="shared" si="25"/>
        <v>0.64876937595797812</v>
      </c>
      <c r="BY130" s="598">
        <f t="shared" si="66"/>
        <v>82.497376240059637</v>
      </c>
      <c r="BZ130" s="581">
        <f t="shared" si="67"/>
        <v>0.80706358563939073</v>
      </c>
      <c r="CA130" s="602">
        <f t="shared" si="26"/>
        <v>0.64876937595797812</v>
      </c>
      <c r="CB130" s="580">
        <f t="shared" si="27"/>
        <v>0.42446222183140947</v>
      </c>
      <c r="CC130" s="582">
        <f t="shared" si="68"/>
        <v>0.45258034228650501</v>
      </c>
      <c r="CD130" s="581">
        <f t="shared" si="28"/>
        <v>0.42446222183140947</v>
      </c>
      <c r="CE130" s="582">
        <f t="shared" si="69"/>
        <v>0.45258034228650501</v>
      </c>
      <c r="CG130" s="598">
        <f t="shared" si="70"/>
        <v>1614.4629539328409</v>
      </c>
      <c r="CH130" s="595">
        <f t="shared" si="71"/>
        <v>624.92151580767347</v>
      </c>
      <c r="CI130" s="595">
        <f t="shared" si="72"/>
        <v>2585.1531865661887</v>
      </c>
      <c r="CJ130" s="595">
        <f t="shared" si="73"/>
        <v>3676.9427069913017</v>
      </c>
      <c r="CK130" s="595">
        <f t="shared" si="74"/>
        <v>49.787517431657456</v>
      </c>
      <c r="CL130" s="595">
        <f t="shared" si="75"/>
        <v>8551.2678807296616</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06"/>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550" t="s">
        <v>728</v>
      </c>
      <c r="AL134" s="1551"/>
      <c r="AM134" s="1551"/>
      <c r="AN134" s="1551"/>
      <c r="AO134" s="1552"/>
    </row>
    <row r="135" spans="1:91" ht="58.95" customHeight="1">
      <c r="A135" s="1559"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23"/>
      <c r="N135" s="454" t="s">
        <v>605</v>
      </c>
      <c r="O135" s="457" t="s">
        <v>606</v>
      </c>
      <c r="P135" s="1593"/>
      <c r="Q135" s="1512"/>
      <c r="R135" s="1512"/>
      <c r="S135" s="1512"/>
      <c r="T135" s="1536"/>
      <c r="U135" s="1534"/>
      <c r="V135" s="1510"/>
      <c r="W135" s="1532"/>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4401.0141751148003</v>
      </c>
      <c r="D139" s="204">
        <f>'Input data'!D119</f>
        <v>52983633.388733946</v>
      </c>
      <c r="E139" s="473">
        <f>'Input data'!J119*C139</f>
        <v>52948.802345057928</v>
      </c>
      <c r="F139" s="474">
        <f>'Input data'!L119</f>
        <v>105932.43573379188</v>
      </c>
      <c r="G139" s="474">
        <f t="shared" ref="G139:G149" si="124">$G$137*(1+((($G$150/$G$137)^(1/($A$150-$A$137)))-1))^(A139-$A$137)</f>
        <v>61517.098453473154</v>
      </c>
      <c r="H139" s="474">
        <f t="shared" ref="H139:H170" si="125">E139*$B$12+I139*$E$80-G139</f>
        <v>18587.911884901434</v>
      </c>
      <c r="I139" s="475">
        <f t="shared" si="99"/>
        <v>52983.633388733942</v>
      </c>
      <c r="J139" s="100">
        <f t="shared" si="100"/>
        <v>7.3782491286642105E-2</v>
      </c>
      <c r="K139" s="474">
        <f t="shared" ref="K139:K170" si="126">(I139)*J139-(I139)*$J$137</f>
        <v>648.24165120698808</v>
      </c>
      <c r="L139" s="474">
        <f t="shared" si="101"/>
        <v>0</v>
      </c>
      <c r="M139" s="474">
        <f t="shared" ref="M139:M170" si="127">L139+K139</f>
        <v>648.24165120698808</v>
      </c>
      <c r="N139" s="579">
        <f>($N$142-$N$137)/($A$102-$A$97)+N138</f>
        <v>0.1</v>
      </c>
      <c r="O139" s="475">
        <f t="shared" si="102"/>
        <v>150.38340000000005</v>
      </c>
      <c r="P139" s="466">
        <f>O139+M139</f>
        <v>798.62505120698813</v>
      </c>
      <c r="Q139" s="467">
        <f t="shared" si="103"/>
        <v>79306.385287167606</v>
      </c>
      <c r="R139" s="467">
        <f t="shared" ref="R139:R170" si="128">Q139-G139</f>
        <v>17789.286833694452</v>
      </c>
      <c r="S139" s="938">
        <f t="shared" si="104"/>
        <v>0.58842541686872429</v>
      </c>
      <c r="T139" s="118" t="str">
        <f t="shared" si="105"/>
        <v>Yes</v>
      </c>
      <c r="U139" s="938">
        <f t="shared" si="106"/>
        <v>0.58842541686872429</v>
      </c>
      <c r="V139" s="1247">
        <f>AC139</f>
        <v>88143.14890009744</v>
      </c>
      <c r="W139" s="1244">
        <f t="shared" si="98"/>
        <v>0.16793049938357785</v>
      </c>
      <c r="X139" s="473">
        <f t="shared" si="107"/>
        <v>61517.098453473154</v>
      </c>
      <c r="Y139" s="474">
        <f t="shared" si="108"/>
        <v>8149.3061397208876</v>
      </c>
      <c r="Z139" s="474">
        <f t="shared" si="109"/>
        <v>2543.113142229256</v>
      </c>
      <c r="AA139" s="474">
        <f t="shared" si="110"/>
        <v>0</v>
      </c>
      <c r="AB139" s="474">
        <f t="shared" si="111"/>
        <v>15933.631164674136</v>
      </c>
      <c r="AC139" s="474">
        <f t="shared" si="112"/>
        <v>88143.14890009744</v>
      </c>
      <c r="AD139" s="1240">
        <f t="shared" si="113"/>
        <v>0</v>
      </c>
      <c r="AE139" s="100">
        <f t="shared" si="114"/>
        <v>0.6979226317770586</v>
      </c>
      <c r="AF139" s="100">
        <f t="shared" si="115"/>
        <v>9.2455355196776709E-2</v>
      </c>
      <c r="AG139" s="100">
        <f t="shared" si="116"/>
        <v>2.8852079531577125E-2</v>
      </c>
      <c r="AH139" s="100">
        <f t="shared" ref="AH139:AH170" si="129">AA139/AC139</f>
        <v>0</v>
      </c>
      <c r="AI139" s="100">
        <f t="shared" si="117"/>
        <v>0.18076993349458748</v>
      </c>
      <c r="AJ139" s="471">
        <f t="shared" si="118"/>
        <v>0.99999999999999989</v>
      </c>
      <c r="AK139" s="1250">
        <f t="shared" si="119"/>
        <v>49074.368919895038</v>
      </c>
      <c r="AL139" s="1251">
        <f t="shared" si="120"/>
        <v>11630.861532659468</v>
      </c>
      <c r="AM139" s="1251">
        <f t="shared" si="121"/>
        <v>811.86800091863722</v>
      </c>
      <c r="AN139" s="1251">
        <f t="shared" si="122"/>
        <v>61517.09845347314</v>
      </c>
      <c r="AO139" s="1277">
        <f t="shared" si="123"/>
        <v>0</v>
      </c>
    </row>
    <row r="140" spans="1:91">
      <c r="A140" s="89">
        <f>'Input data'!A120</f>
        <v>2020</v>
      </c>
      <c r="B140" s="152">
        <f>'Input data'!B120</f>
        <v>58.801927000000006</v>
      </c>
      <c r="C140" s="204">
        <f>'Input data'!C120</f>
        <v>4136.4941459203392</v>
      </c>
      <c r="D140" s="204">
        <f>'Input data'!D120</f>
        <v>49362231.911950953</v>
      </c>
      <c r="E140" s="473">
        <f>'Input data'!J120*C140</f>
        <v>49766.349804613397</v>
      </c>
      <c r="F140" s="474">
        <f>'Input data'!L120</f>
        <v>99128.581716564353</v>
      </c>
      <c r="G140" s="474">
        <f t="shared" si="124"/>
        <v>58322.977791126912</v>
      </c>
      <c r="H140" s="474">
        <f t="shared" si="125"/>
        <v>16557.406215965828</v>
      </c>
      <c r="I140" s="475">
        <f t="shared" si="99"/>
        <v>49362.231911950956</v>
      </c>
      <c r="J140" s="100">
        <f t="shared" si="100"/>
        <v>8.0783733850016193E-2</v>
      </c>
      <c r="K140" s="474">
        <f t="shared" si="126"/>
        <v>949.53165882709573</v>
      </c>
      <c r="L140" s="474">
        <f t="shared" si="101"/>
        <v>0</v>
      </c>
      <c r="M140" s="474">
        <f t="shared" si="127"/>
        <v>949.53165882709573</v>
      </c>
      <c r="N140" s="579">
        <f>($N$142-$N$137)/($A$102-$A$97)+N139</f>
        <v>0.15000000000000002</v>
      </c>
      <c r="O140" s="475">
        <f t="shared" si="102"/>
        <v>225.57510000000011</v>
      </c>
      <c r="P140" s="466">
        <f t="shared" ref="P140:P170" si="130">O140+M140</f>
        <v>1175.1067588270957</v>
      </c>
      <c r="Q140" s="467">
        <f t="shared" si="103"/>
        <v>73705.277248265644</v>
      </c>
      <c r="R140" s="467">
        <f t="shared" si="128"/>
        <v>15382.299457138732</v>
      </c>
      <c r="S140" s="938">
        <f t="shared" si="104"/>
        <v>0.54295494375638953</v>
      </c>
      <c r="T140" s="118" t="str">
        <f t="shared" si="105"/>
        <v>Yes</v>
      </c>
      <c r="U140" s="938">
        <f t="shared" si="106"/>
        <v>0.54295494375638953</v>
      </c>
      <c r="V140" s="1247">
        <f t="shared" si="97"/>
        <v>83746.282259425629</v>
      </c>
      <c r="W140" s="1244">
        <f t="shared" si="98"/>
        <v>0.15517521980815696</v>
      </c>
      <c r="X140" s="473">
        <f t="shared" si="107"/>
        <v>58322.977791126905</v>
      </c>
      <c r="Y140" s="474">
        <f t="shared" si="108"/>
        <v>7972.8621919843445</v>
      </c>
      <c r="Z140" s="474">
        <f t="shared" si="109"/>
        <v>2474.491412850236</v>
      </c>
      <c r="AA140" s="474">
        <f t="shared" si="110"/>
        <v>0</v>
      </c>
      <c r="AB140" s="474">
        <f t="shared" si="111"/>
        <v>14975.950863464144</v>
      </c>
      <c r="AC140" s="474">
        <f t="shared" si="112"/>
        <v>83746.282259425629</v>
      </c>
      <c r="AD140" s="1240">
        <f t="shared" si="113"/>
        <v>0</v>
      </c>
      <c r="AE140" s="100">
        <f t="shared" si="114"/>
        <v>0.6964246796109288</v>
      </c>
      <c r="AF140" s="100">
        <f t="shared" si="115"/>
        <v>9.5202580662462788E-2</v>
      </c>
      <c r="AG140" s="100">
        <f t="shared" si="116"/>
        <v>2.954747776366792E-2</v>
      </c>
      <c r="AH140" s="100">
        <f t="shared" si="129"/>
        <v>0</v>
      </c>
      <c r="AI140" s="100">
        <f t="shared" si="117"/>
        <v>0.17882526196294049</v>
      </c>
      <c r="AJ140" s="471">
        <f t="shared" si="118"/>
        <v>1</v>
      </c>
      <c r="AK140" s="1250">
        <f t="shared" si="119"/>
        <v>45374.566506933137</v>
      </c>
      <c r="AL140" s="1251">
        <f t="shared" si="120"/>
        <v>12139.533578612263</v>
      </c>
      <c r="AM140" s="1251">
        <f t="shared" si="121"/>
        <v>808.87770558150703</v>
      </c>
      <c r="AN140" s="1251">
        <f t="shared" si="122"/>
        <v>58322.977791126912</v>
      </c>
      <c r="AO140" s="1277">
        <f t="shared" si="123"/>
        <v>0</v>
      </c>
    </row>
    <row r="141" spans="1:91">
      <c r="A141" s="89">
        <f>'Input data'!A121</f>
        <v>2021</v>
      </c>
      <c r="B141" s="152">
        <f>'Input data'!B121</f>
        <v>59.392254999999999</v>
      </c>
      <c r="C141" s="204">
        <f>'Input data'!C121</f>
        <v>4347.435580039687</v>
      </c>
      <c r="D141" s="204">
        <f>'Input data'!D121</f>
        <v>50370817.336839974</v>
      </c>
      <c r="E141" s="473">
        <f>'Input data'!J121*C141</f>
        <v>52304.195823088688</v>
      </c>
      <c r="F141" s="474">
        <f>'Input data'!L121</f>
        <v>102675.01315992867</v>
      </c>
      <c r="G141" s="474">
        <f t="shared" si="124"/>
        <v>55294.7038130703</v>
      </c>
      <c r="H141" s="474">
        <f t="shared" si="125"/>
        <v>21988.423581033087</v>
      </c>
      <c r="I141" s="475">
        <f t="shared" si="99"/>
        <v>50370.817336839973</v>
      </c>
      <c r="J141" s="100">
        <f t="shared" si="100"/>
        <v>8.8449326404511766E-2</v>
      </c>
      <c r="K141" s="474">
        <f t="shared" si="126"/>
        <v>1355.0549656155094</v>
      </c>
      <c r="L141" s="474">
        <f t="shared" si="101"/>
        <v>0</v>
      </c>
      <c r="M141" s="474">
        <f t="shared" si="127"/>
        <v>1355.0549656155094</v>
      </c>
      <c r="N141" s="579">
        <f>($N$142-$N$137)/($A$102-$A$97)+N140</f>
        <v>0.2</v>
      </c>
      <c r="O141" s="475">
        <f t="shared" si="102"/>
        <v>300.7668000000001</v>
      </c>
      <c r="P141" s="466">
        <f t="shared" si="130"/>
        <v>1655.8217656155095</v>
      </c>
      <c r="Q141" s="467">
        <f t="shared" si="103"/>
        <v>75627.305628487884</v>
      </c>
      <c r="R141" s="467">
        <f t="shared" si="128"/>
        <v>20332.601815417584</v>
      </c>
      <c r="S141" s="938">
        <f t="shared" si="104"/>
        <v>0.68432857896266774</v>
      </c>
      <c r="T141" s="118" t="str">
        <f t="shared" si="105"/>
        <v>Yes</v>
      </c>
      <c r="U141" s="938">
        <f t="shared" si="106"/>
        <v>0.68432857896266774</v>
      </c>
      <c r="V141" s="1247">
        <f t="shared" si="97"/>
        <v>82342.411344511085</v>
      </c>
      <c r="W141" s="1244">
        <f t="shared" si="98"/>
        <v>0.19802872373385638</v>
      </c>
      <c r="X141" s="473">
        <f t="shared" si="107"/>
        <v>55294.7038130703</v>
      </c>
      <c r="Y141" s="474">
        <f t="shared" si="108"/>
        <v>8643.6876426815506</v>
      </c>
      <c r="Z141" s="474">
        <f t="shared" si="109"/>
        <v>2664.3670977689371</v>
      </c>
      <c r="AA141" s="474">
        <f t="shared" si="110"/>
        <v>0</v>
      </c>
      <c r="AB141" s="474">
        <f t="shared" si="111"/>
        <v>15739.652790990298</v>
      </c>
      <c r="AC141" s="474">
        <f t="shared" si="112"/>
        <v>82342.411344511085</v>
      </c>
      <c r="AD141" s="1240">
        <f t="shared" si="113"/>
        <v>0</v>
      </c>
      <c r="AE141" s="100">
        <f t="shared" si="114"/>
        <v>0.67152155141198966</v>
      </c>
      <c r="AF141" s="100">
        <f t="shared" si="115"/>
        <v>0.10497248625034025</v>
      </c>
      <c r="AG141" s="100">
        <f t="shared" si="116"/>
        <v>3.2357166304269797E-2</v>
      </c>
      <c r="AH141" s="100">
        <f t="shared" si="129"/>
        <v>0</v>
      </c>
      <c r="AI141" s="100">
        <f t="shared" si="117"/>
        <v>0.19114879603340032</v>
      </c>
      <c r="AJ141" s="471">
        <f t="shared" si="118"/>
        <v>1</v>
      </c>
      <c r="AK141" s="1250">
        <f t="shared" si="119"/>
        <v>45915.552472951771</v>
      </c>
      <c r="AL141" s="1251">
        <f t="shared" si="120"/>
        <v>8812.0913733737743</v>
      </c>
      <c r="AM141" s="1251">
        <f t="shared" si="121"/>
        <v>567.05996674474716</v>
      </c>
      <c r="AN141" s="1251">
        <f t="shared" si="122"/>
        <v>55294.703813070293</v>
      </c>
      <c r="AO141" s="1277">
        <f t="shared" si="123"/>
        <v>0</v>
      </c>
    </row>
    <row r="142" spans="1:91">
      <c r="A142" s="89">
        <f>'Input data'!A122</f>
        <v>2022</v>
      </c>
      <c r="B142" s="152">
        <f>'Input data'!B122</f>
        <v>59.893885000000004</v>
      </c>
      <c r="C142" s="204">
        <f>'Input data'!C122</f>
        <v>4459.5677042940879</v>
      </c>
      <c r="D142" s="204">
        <f>'Input data'!D122</f>
        <v>50359792.847133122</v>
      </c>
      <c r="E142" s="473">
        <f>'Input data'!J122*C142</f>
        <v>53653.262526224877</v>
      </c>
      <c r="F142" s="474">
        <f>'Input data'!L122</f>
        <v>104013.055373358</v>
      </c>
      <c r="G142" s="474">
        <f t="shared" si="124"/>
        <v>52423.665347216396</v>
      </c>
      <c r="H142" s="474">
        <f t="shared" si="125"/>
        <v>25623.220168853783</v>
      </c>
      <c r="I142" s="475">
        <f t="shared" si="99"/>
        <v>50359.792847133125</v>
      </c>
      <c r="J142" s="100">
        <f t="shared" si="100"/>
        <v>9.6842309318564565E-2</v>
      </c>
      <c r="K142" s="474">
        <f t="shared" si="126"/>
        <v>1777.4272702588337</v>
      </c>
      <c r="L142" s="474">
        <f t="shared" si="101"/>
        <v>0</v>
      </c>
      <c r="M142" s="474">
        <f t="shared" si="127"/>
        <v>1777.4272702588337</v>
      </c>
      <c r="N142" s="579">
        <f>$C$26</f>
        <v>0.25</v>
      </c>
      <c r="O142" s="475">
        <f t="shared" si="102"/>
        <v>375.95850000000013</v>
      </c>
      <c r="P142" s="466">
        <f t="shared" si="130"/>
        <v>2153.3857702588339</v>
      </c>
      <c r="Q142" s="467">
        <f t="shared" si="103"/>
        <v>75893.49974581135</v>
      </c>
      <c r="R142" s="467">
        <f t="shared" si="128"/>
        <v>23469.834398594954</v>
      </c>
      <c r="S142" s="938">
        <f t="shared" si="104"/>
        <v>0.77176326087761105</v>
      </c>
      <c r="T142" s="118" t="str">
        <f t="shared" si="105"/>
        <v>Yes</v>
      </c>
      <c r="U142" s="938">
        <f t="shared" si="106"/>
        <v>0.77176326087761105</v>
      </c>
      <c r="V142" s="1247">
        <f t="shared" si="97"/>
        <v>80543.22097476307</v>
      </c>
      <c r="W142" s="1244">
        <f t="shared" si="98"/>
        <v>0.22564315906641963</v>
      </c>
      <c r="X142" s="473">
        <f t="shared" si="107"/>
        <v>52423.665347216396</v>
      </c>
      <c r="Y142" s="474">
        <f t="shared" si="108"/>
        <v>9173.4121688644555</v>
      </c>
      <c r="Z142" s="474">
        <f t="shared" si="109"/>
        <v>2800.5224434395068</v>
      </c>
      <c r="AA142" s="474">
        <f t="shared" si="110"/>
        <v>0</v>
      </c>
      <c r="AB142" s="474">
        <f t="shared" si="111"/>
        <v>16145.621015242707</v>
      </c>
      <c r="AC142" s="474">
        <f t="shared" si="112"/>
        <v>80543.22097476307</v>
      </c>
      <c r="AD142" s="1240">
        <f t="shared" si="113"/>
        <v>0</v>
      </c>
      <c r="AE142" s="100">
        <f t="shared" si="114"/>
        <v>0.65087619681416164</v>
      </c>
      <c r="AF142" s="100">
        <f t="shared" si="115"/>
        <v>0.11389428008769102</v>
      </c>
      <c r="AG142" s="100">
        <f t="shared" si="116"/>
        <v>3.4770430205628422E-2</v>
      </c>
      <c r="AH142" s="100">
        <f t="shared" si="129"/>
        <v>0</v>
      </c>
      <c r="AI142" s="100">
        <f t="shared" si="117"/>
        <v>0.2004590928925189</v>
      </c>
      <c r="AJ142" s="471">
        <f t="shared" si="118"/>
        <v>1</v>
      </c>
      <c r="AK142" s="1250">
        <f t="shared" si="119"/>
        <v>45482.834211012225</v>
      </c>
      <c r="AL142" s="1251">
        <f t="shared" si="120"/>
        <v>6535.6515039990736</v>
      </c>
      <c r="AM142" s="1251">
        <f t="shared" si="121"/>
        <v>405.17963220509563</v>
      </c>
      <c r="AN142" s="1251">
        <f t="shared" si="122"/>
        <v>52423.665347216389</v>
      </c>
      <c r="AO142" s="1277">
        <f t="shared" si="123"/>
        <v>0</v>
      </c>
    </row>
    <row r="143" spans="1:91">
      <c r="A143" s="89">
        <f>'Input data'!A123</f>
        <v>2023</v>
      </c>
      <c r="B143" s="152">
        <f>'Input data'!B123</f>
        <v>60.414495000000002</v>
      </c>
      <c r="C143" s="204">
        <f>'Input data'!C123</f>
        <v>4503.5555997917772</v>
      </c>
      <c r="D143" s="204">
        <f>'Input data'!D123</f>
        <v>48118709.490541913</v>
      </c>
      <c r="E143" s="473">
        <f>'Input data'!J123*C143</f>
        <v>54182.482903985067</v>
      </c>
      <c r="F143" s="474">
        <f>'Input data'!L123</f>
        <v>102301.19239452698</v>
      </c>
      <c r="G143" s="474">
        <f t="shared" si="124"/>
        <v>49701.698334937471</v>
      </c>
      <c r="H143" s="474">
        <f t="shared" si="125"/>
        <v>26545.707857812966</v>
      </c>
      <c r="I143" s="475">
        <f t="shared" si="99"/>
        <v>48118.709490541914</v>
      </c>
      <c r="J143" s="100">
        <f t="shared" si="100"/>
        <v>0.10603170487993842</v>
      </c>
      <c r="K143" s="474">
        <f t="shared" si="126"/>
        <v>2140.5110506440183</v>
      </c>
      <c r="L143" s="474">
        <f t="shared" si="101"/>
        <v>0</v>
      </c>
      <c r="M143" s="474">
        <f t="shared" si="127"/>
        <v>2140.5110506440183</v>
      </c>
      <c r="N143" s="579">
        <f>($N$147-$N$142)/($A$107-$A$102)+N142</f>
        <v>0.3</v>
      </c>
      <c r="O143" s="475">
        <f t="shared" si="102"/>
        <v>451.15020000000015</v>
      </c>
      <c r="P143" s="466">
        <f t="shared" si="130"/>
        <v>2591.6612506440183</v>
      </c>
      <c r="Q143" s="467">
        <f t="shared" si="103"/>
        <v>73655.744942106423</v>
      </c>
      <c r="R143" s="467">
        <f t="shared" si="128"/>
        <v>23954.046607168952</v>
      </c>
      <c r="S143" s="938">
        <f t="shared" si="104"/>
        <v>0.78181186809396985</v>
      </c>
      <c r="T143" s="118" t="str">
        <f t="shared" si="105"/>
        <v>Yes</v>
      </c>
      <c r="U143" s="938">
        <f t="shared" si="106"/>
        <v>0.78181186809396985</v>
      </c>
      <c r="V143" s="1247">
        <f t="shared" si="97"/>
        <v>78347.145787358051</v>
      </c>
      <c r="W143" s="1244">
        <f t="shared" si="98"/>
        <v>0.23415217405081246</v>
      </c>
      <c r="X143" s="473">
        <f t="shared" si="107"/>
        <v>49701.698334937471</v>
      </c>
      <c r="Y143" s="474">
        <f t="shared" si="108"/>
        <v>9440.9413207876187</v>
      </c>
      <c r="Z143" s="474">
        <f t="shared" si="109"/>
        <v>2899.6293460876886</v>
      </c>
      <c r="AA143" s="474">
        <f t="shared" si="110"/>
        <v>0</v>
      </c>
      <c r="AB143" s="474">
        <f t="shared" si="111"/>
        <v>16304.876785545272</v>
      </c>
      <c r="AC143" s="474">
        <f t="shared" si="112"/>
        <v>78347.145787358051</v>
      </c>
      <c r="AD143" s="1240">
        <f t="shared" si="113"/>
        <v>0</v>
      </c>
      <c r="AE143" s="100">
        <f t="shared" si="114"/>
        <v>0.63437790662895144</v>
      </c>
      <c r="AF143" s="100">
        <f t="shared" si="115"/>
        <v>0.12050140724221496</v>
      </c>
      <c r="AG143" s="100">
        <f t="shared" si="116"/>
        <v>3.7010018896636916E-2</v>
      </c>
      <c r="AH143" s="100">
        <f t="shared" si="129"/>
        <v>0</v>
      </c>
      <c r="AI143" s="100">
        <f t="shared" si="117"/>
        <v>0.20811066723219668</v>
      </c>
      <c r="AJ143" s="471">
        <f t="shared" si="118"/>
        <v>1</v>
      </c>
      <c r="AK143" s="1250">
        <f t="shared" si="119"/>
        <v>43016.600686637285</v>
      </c>
      <c r="AL143" s="1251">
        <f t="shared" si="120"/>
        <v>6309.5331114874743</v>
      </c>
      <c r="AM143" s="1251">
        <f t="shared" si="121"/>
        <v>375.56453681270875</v>
      </c>
      <c r="AN143" s="1251">
        <f t="shared" si="122"/>
        <v>49701.698334937464</v>
      </c>
      <c r="AO143" s="1277">
        <f t="shared" si="123"/>
        <v>0</v>
      </c>
    </row>
    <row r="144" spans="1:91">
      <c r="A144" s="89">
        <f>'Input data'!A124</f>
        <v>2024</v>
      </c>
      <c r="B144" s="152">
        <f>'Input data'!B124</f>
        <v>61.020220999999999</v>
      </c>
      <c r="C144" s="204">
        <f>'Input data'!C124</f>
        <v>4554.3497092114612</v>
      </c>
      <c r="D144" s="204">
        <f>'Input data'!D124</f>
        <v>45803292.263739973</v>
      </c>
      <c r="E144" s="473">
        <f>'Input data'!J124*C144</f>
        <v>54793.589151986627</v>
      </c>
      <c r="F144" s="474">
        <f>'Input data'!L124</f>
        <v>100596.8814157266</v>
      </c>
      <c r="G144" s="474">
        <f t="shared" si="124"/>
        <v>47121.062615822855</v>
      </c>
      <c r="H144" s="474">
        <f t="shared" si="125"/>
        <v>27304.09216036016</v>
      </c>
      <c r="I144" s="475">
        <f t="shared" si="99"/>
        <v>45803.292263739975</v>
      </c>
      <c r="J144" s="100">
        <f t="shared" si="100"/>
        <v>0.11609308492183117</v>
      </c>
      <c r="K144" s="474">
        <f t="shared" si="126"/>
        <v>2498.3564394271539</v>
      </c>
      <c r="L144" s="474">
        <f t="shared" si="101"/>
        <v>0</v>
      </c>
      <c r="M144" s="474">
        <f t="shared" si="127"/>
        <v>2498.3564394271539</v>
      </c>
      <c r="N144" s="579">
        <f>($N$147-$N$142)/($A$107-$A$102)+N143</f>
        <v>0.35</v>
      </c>
      <c r="O144" s="475">
        <f t="shared" si="102"/>
        <v>526.34190000000012</v>
      </c>
      <c r="P144" s="466">
        <f t="shared" si="130"/>
        <v>3024.6983394271538</v>
      </c>
      <c r="Q144" s="467">
        <f t="shared" si="103"/>
        <v>71400.456436755863</v>
      </c>
      <c r="R144" s="467">
        <f t="shared" si="128"/>
        <v>24279.393820933008</v>
      </c>
      <c r="S144" s="938">
        <f t="shared" si="104"/>
        <v>0.78536957376900429</v>
      </c>
      <c r="T144" s="118" t="str">
        <f t="shared" si="105"/>
        <v>Yes</v>
      </c>
      <c r="U144" s="938">
        <f t="shared" si="106"/>
        <v>0.78536957376900429</v>
      </c>
      <c r="V144" s="1247">
        <f t="shared" si="97"/>
        <v>76317.487594793609</v>
      </c>
      <c r="W144" s="1244">
        <f t="shared" si="98"/>
        <v>0.24135334494710614</v>
      </c>
      <c r="X144" s="473">
        <f t="shared" si="107"/>
        <v>47121.062615822855</v>
      </c>
      <c r="Y144" s="474">
        <f t="shared" si="108"/>
        <v>9705.2142677762095</v>
      </c>
      <c r="Z144" s="474">
        <f t="shared" si="109"/>
        <v>3002.4366300196252</v>
      </c>
      <c r="AA144" s="474">
        <f t="shared" si="110"/>
        <v>0</v>
      </c>
      <c r="AB144" s="474">
        <f t="shared" si="111"/>
        <v>16488.774081174917</v>
      </c>
      <c r="AC144" s="474">
        <f t="shared" si="112"/>
        <v>76317.487594793609</v>
      </c>
      <c r="AD144" s="1240">
        <f t="shared" si="113"/>
        <v>0</v>
      </c>
      <c r="AE144" s="100">
        <f t="shared" si="114"/>
        <v>0.61743466800179969</v>
      </c>
      <c r="AF144" s="100">
        <f t="shared" si="115"/>
        <v>0.12716894349701183</v>
      </c>
      <c r="AG144" s="100">
        <f t="shared" si="116"/>
        <v>3.934139768805036E-2</v>
      </c>
      <c r="AH144" s="100">
        <f t="shared" si="129"/>
        <v>0</v>
      </c>
      <c r="AI144" s="100">
        <f t="shared" si="117"/>
        <v>0.21605499081313814</v>
      </c>
      <c r="AJ144" s="471">
        <f t="shared" si="118"/>
        <v>1</v>
      </c>
      <c r="AK144" s="1250">
        <f t="shared" si="119"/>
        <v>40485.846765266157</v>
      </c>
      <c r="AL144" s="1251">
        <f t="shared" si="120"/>
        <v>6276.6546563434904</v>
      </c>
      <c r="AM144" s="1251">
        <f t="shared" si="121"/>
        <v>358.56119421320489</v>
      </c>
      <c r="AN144" s="1251">
        <f t="shared" si="122"/>
        <v>47121.062615822848</v>
      </c>
      <c r="AO144" s="1277">
        <f t="shared" si="123"/>
        <v>0</v>
      </c>
    </row>
    <row r="145" spans="1:41">
      <c r="A145" s="89">
        <f>'Input data'!A125</f>
        <v>2025</v>
      </c>
      <c r="B145" s="152">
        <f>'Input data'!B125</f>
        <v>61.673080999999996</v>
      </c>
      <c r="C145" s="204">
        <f>'Input data'!C125</f>
        <v>4618.6922839663757</v>
      </c>
      <c r="D145" s="204">
        <f>'Input data'!D125</f>
        <v>43222529.411836617</v>
      </c>
      <c r="E145" s="473">
        <f>'Input data'!J125*C145</f>
        <v>55567.697604609646</v>
      </c>
      <c r="F145" s="474">
        <f>'Input data'!L125</f>
        <v>98790.227016446268</v>
      </c>
      <c r="G145" s="474">
        <f t="shared" si="124"/>
        <v>44674.419917829786</v>
      </c>
      <c r="H145" s="474">
        <f t="shared" si="125"/>
        <v>27773.001065400531</v>
      </c>
      <c r="I145" s="475">
        <f t="shared" si="99"/>
        <v>43222.529411836615</v>
      </c>
      <c r="J145" s="100">
        <f t="shared" si="100"/>
        <v>0.12710919231119061</v>
      </c>
      <c r="K145" s="474">
        <f t="shared" si="126"/>
        <v>2833.7318615236322</v>
      </c>
      <c r="L145" s="474">
        <f t="shared" si="101"/>
        <v>0</v>
      </c>
      <c r="M145" s="474">
        <f t="shared" si="127"/>
        <v>2833.7318615236322</v>
      </c>
      <c r="N145" s="579">
        <f>($N$147-$N$142)/($A$107-$A$102)+N144</f>
        <v>0.39999999999999997</v>
      </c>
      <c r="O145" s="475">
        <f t="shared" si="102"/>
        <v>601.53360000000009</v>
      </c>
      <c r="P145" s="466">
        <f t="shared" si="130"/>
        <v>3435.2654615236324</v>
      </c>
      <c r="Q145" s="467">
        <f t="shared" si="103"/>
        <v>69012.155521706678</v>
      </c>
      <c r="R145" s="467">
        <f t="shared" si="128"/>
        <v>24337.735603876892</v>
      </c>
      <c r="S145" s="938">
        <f t="shared" si="104"/>
        <v>0.77797089291900823</v>
      </c>
      <c r="T145" s="118" t="str">
        <f t="shared" si="105"/>
        <v>Yes</v>
      </c>
      <c r="U145" s="938">
        <f t="shared" si="106"/>
        <v>0.77797089291900823</v>
      </c>
      <c r="V145" s="1247">
        <f t="shared" si="97"/>
        <v>74452.491412569376</v>
      </c>
      <c r="W145" s="1244">
        <f t="shared" si="98"/>
        <v>0.24635772524163979</v>
      </c>
      <c r="X145" s="473">
        <f t="shared" si="107"/>
        <v>44674.419917829786</v>
      </c>
      <c r="Y145" s="474">
        <f t="shared" si="108"/>
        <v>9943.738738465614</v>
      </c>
      <c r="Z145" s="474">
        <f t="shared" si="109"/>
        <v>3112.6099015806117</v>
      </c>
      <c r="AA145" s="474">
        <f t="shared" si="110"/>
        <v>0</v>
      </c>
      <c r="AB145" s="474">
        <f t="shared" si="111"/>
        <v>16721.722854693362</v>
      </c>
      <c r="AC145" s="474">
        <f t="shared" si="112"/>
        <v>74452.491412569376</v>
      </c>
      <c r="AD145" s="1240">
        <f t="shared" si="113"/>
        <v>0</v>
      </c>
      <c r="AE145" s="100">
        <f t="shared" si="114"/>
        <v>0.60003928774219184</v>
      </c>
      <c r="AF145" s="100">
        <f t="shared" si="115"/>
        <v>0.13355817313571955</v>
      </c>
      <c r="AG145" s="100">
        <f t="shared" si="116"/>
        <v>4.1806658750107695E-2</v>
      </c>
      <c r="AH145" s="100">
        <f t="shared" si="129"/>
        <v>0</v>
      </c>
      <c r="AI145" s="100">
        <f t="shared" si="117"/>
        <v>0.22459588037198083</v>
      </c>
      <c r="AJ145" s="471">
        <f t="shared" si="118"/>
        <v>1</v>
      </c>
      <c r="AK145" s="1250">
        <f t="shared" si="119"/>
        <v>37728.548608651385</v>
      </c>
      <c r="AL145" s="1251">
        <f t="shared" si="120"/>
        <v>6584.7533538865946</v>
      </c>
      <c r="AM145" s="1251">
        <f t="shared" si="121"/>
        <v>361.1179552918141</v>
      </c>
      <c r="AN145" s="1251">
        <f t="shared" si="122"/>
        <v>44674.419917829793</v>
      </c>
      <c r="AO145" s="1277">
        <f t="shared" si="123"/>
        <v>0</v>
      </c>
    </row>
    <row r="146" spans="1:41">
      <c r="A146" s="89">
        <f>'Input data'!A126</f>
        <v>2026</v>
      </c>
      <c r="B146" s="152">
        <f>'Input data'!B126</f>
        <v>62.305038999999994</v>
      </c>
      <c r="C146" s="204">
        <f>'Input data'!C126</f>
        <v>4706.2160582136648</v>
      </c>
      <c r="D146" s="204">
        <f>'Input data'!D126</f>
        <v>43560861.039927498</v>
      </c>
      <c r="E146" s="473">
        <f>'Input data'!J126*C146</f>
        <v>56620.70012600968</v>
      </c>
      <c r="F146" s="474">
        <f>'Input data'!L126</f>
        <v>100181.56116593718</v>
      </c>
      <c r="G146" s="474">
        <f t="shared" si="124"/>
        <v>42354.812990240433</v>
      </c>
      <c r="H146" s="474">
        <f t="shared" si="125"/>
        <v>31014.336418359511</v>
      </c>
      <c r="I146" s="475">
        <f t="shared" si="99"/>
        <v>43560.861039927498</v>
      </c>
      <c r="J146" s="100">
        <f t="shared" si="100"/>
        <v>0.13917062141024203</v>
      </c>
      <c r="K146" s="474">
        <f t="shared" si="126"/>
        <v>3381.3196118260967</v>
      </c>
      <c r="L146" s="474">
        <f t="shared" si="101"/>
        <v>0</v>
      </c>
      <c r="M146" s="474">
        <f t="shared" si="127"/>
        <v>3381.3196118260967</v>
      </c>
      <c r="N146" s="579">
        <f>($N$147-$N$142)/($A$107-$A$102)+N145</f>
        <v>0.44999999999999996</v>
      </c>
      <c r="O146" s="475">
        <f t="shared" si="102"/>
        <v>676.72530000000006</v>
      </c>
      <c r="P146" s="466">
        <f t="shared" si="130"/>
        <v>4058.0449118260967</v>
      </c>
      <c r="Q146" s="467">
        <f t="shared" si="103"/>
        <v>69311.104496773842</v>
      </c>
      <c r="R146" s="467">
        <f t="shared" si="128"/>
        <v>26956.291506533409</v>
      </c>
      <c r="S146" s="938">
        <f t="shared" si="104"/>
        <v>0.84734543474988222</v>
      </c>
      <c r="T146" s="118" t="str">
        <f t="shared" si="105"/>
        <v>Yes</v>
      </c>
      <c r="U146" s="938">
        <f t="shared" si="106"/>
        <v>0.84734543474988222</v>
      </c>
      <c r="V146" s="1247">
        <f t="shared" si="97"/>
        <v>73225.26965940377</v>
      </c>
      <c r="W146" s="1244">
        <f t="shared" si="98"/>
        <v>0.26907438048289112</v>
      </c>
      <c r="X146" s="473">
        <f t="shared" si="107"/>
        <v>42354.812990240433</v>
      </c>
      <c r="Y146" s="474">
        <f t="shared" si="108"/>
        <v>10596.472519971354</v>
      </c>
      <c r="Z146" s="474">
        <f t="shared" si="109"/>
        <v>3235.3862558127657</v>
      </c>
      <c r="AA146" s="474">
        <f t="shared" si="110"/>
        <v>0</v>
      </c>
      <c r="AB146" s="474">
        <f t="shared" si="111"/>
        <v>17038.597893379218</v>
      </c>
      <c r="AC146" s="474">
        <f t="shared" si="112"/>
        <v>73225.26965940377</v>
      </c>
      <c r="AD146" s="1240">
        <f t="shared" si="113"/>
        <v>0</v>
      </c>
      <c r="AE146" s="100">
        <f t="shared" si="114"/>
        <v>0.57841798585716953</v>
      </c>
      <c r="AF146" s="100">
        <f t="shared" si="115"/>
        <v>0.14471059743800518</v>
      </c>
      <c r="AG146" s="100">
        <f t="shared" si="116"/>
        <v>4.4184012853235963E-2</v>
      </c>
      <c r="AH146" s="100">
        <f t="shared" si="129"/>
        <v>0</v>
      </c>
      <c r="AI146" s="100">
        <f t="shared" si="117"/>
        <v>0.23268740385158934</v>
      </c>
      <c r="AJ146" s="471">
        <f t="shared" si="118"/>
        <v>1</v>
      </c>
      <c r="AK146" s="1250">
        <f t="shared" si="119"/>
        <v>37498.468939835584</v>
      </c>
      <c r="AL146" s="1251">
        <f t="shared" si="120"/>
        <v>4613.0932027462113</v>
      </c>
      <c r="AM146" s="1251">
        <f t="shared" si="121"/>
        <v>243.25084765863659</v>
      </c>
      <c r="AN146" s="1251">
        <f t="shared" si="122"/>
        <v>42354.812990240433</v>
      </c>
      <c r="AO146" s="1277">
        <f t="shared" si="123"/>
        <v>0</v>
      </c>
    </row>
    <row r="147" spans="1:41">
      <c r="A147" s="89">
        <f>'Input data'!A127</f>
        <v>2027</v>
      </c>
      <c r="B147" s="152">
        <f>'Input data'!B127</f>
        <v>62.918915999999996</v>
      </c>
      <c r="C147" s="204">
        <f>'Input data'!C127</f>
        <v>4806.6704710292252</v>
      </c>
      <c r="D147" s="204">
        <f>'Input data'!D127</f>
        <v>42063620.539397433</v>
      </c>
      <c r="E147" s="473">
        <f>'Input data'!J127*C147</f>
        <v>57829.271750008418</v>
      </c>
      <c r="F147" s="474">
        <f>'Input data'!L127</f>
        <v>99892.892289405849</v>
      </c>
      <c r="G147" s="474">
        <f t="shared" si="124"/>
        <v>40155.6458200876</v>
      </c>
      <c r="H147" s="474">
        <f t="shared" si="125"/>
        <v>32501.901857488578</v>
      </c>
      <c r="I147" s="475">
        <f t="shared" si="99"/>
        <v>42063.620539397431</v>
      </c>
      <c r="J147" s="100">
        <f t="shared" si="100"/>
        <v>0.15237656310721223</v>
      </c>
      <c r="K147" s="474">
        <f t="shared" si="126"/>
        <v>3820.5892083142262</v>
      </c>
      <c r="L147" s="474">
        <f t="shared" si="101"/>
        <v>0</v>
      </c>
      <c r="M147" s="474">
        <f t="shared" si="127"/>
        <v>3820.5892083142262</v>
      </c>
      <c r="N147" s="579">
        <f>$C$27</f>
        <v>0.5</v>
      </c>
      <c r="O147" s="475">
        <f t="shared" si="102"/>
        <v>751.91700000000026</v>
      </c>
      <c r="P147" s="466">
        <f t="shared" si="130"/>
        <v>4572.5062083142266</v>
      </c>
      <c r="Q147" s="467">
        <f t="shared" si="103"/>
        <v>68085.041469261952</v>
      </c>
      <c r="R147" s="467">
        <f t="shared" si="128"/>
        <v>27929.395649174352</v>
      </c>
      <c r="S147" s="938">
        <f t="shared" si="104"/>
        <v>0.86119623794238631</v>
      </c>
      <c r="T147" s="118" t="str">
        <f t="shared" si="105"/>
        <v>Yes</v>
      </c>
      <c r="U147" s="938">
        <f t="shared" si="106"/>
        <v>0.86119623794238631</v>
      </c>
      <c r="V147" s="1247">
        <f t="shared" si="97"/>
        <v>71963.496640231504</v>
      </c>
      <c r="W147" s="1244">
        <f t="shared" si="98"/>
        <v>0.27959342260566822</v>
      </c>
      <c r="X147" s="473">
        <f t="shared" si="107"/>
        <v>40155.6458200876</v>
      </c>
      <c r="Y147" s="474">
        <f t="shared" si="108"/>
        <v>11040.370518683034</v>
      </c>
      <c r="Z147" s="474">
        <f t="shared" si="109"/>
        <v>3365.1926995327626</v>
      </c>
      <c r="AA147" s="474">
        <f t="shared" si="110"/>
        <v>0</v>
      </c>
      <c r="AB147" s="474">
        <f t="shared" si="111"/>
        <v>17402.28760192811</v>
      </c>
      <c r="AC147" s="474">
        <f t="shared" si="112"/>
        <v>71963.496640231504</v>
      </c>
      <c r="AD147" s="1240">
        <f t="shared" si="113"/>
        <v>0</v>
      </c>
      <c r="AE147" s="100">
        <f t="shared" si="114"/>
        <v>0.55800020419850493</v>
      </c>
      <c r="AF147" s="100">
        <f t="shared" si="115"/>
        <v>0.15341626010583354</v>
      </c>
      <c r="AG147" s="100">
        <f t="shared" si="116"/>
        <v>4.6762495662994744E-2</v>
      </c>
      <c r="AH147" s="100">
        <f t="shared" si="129"/>
        <v>0</v>
      </c>
      <c r="AI147" s="100">
        <f t="shared" si="117"/>
        <v>0.24182104003266686</v>
      </c>
      <c r="AJ147" s="471">
        <f t="shared" si="118"/>
        <v>1</v>
      </c>
      <c r="AK147" s="1250">
        <f t="shared" si="119"/>
        <v>35654.110609758114</v>
      </c>
      <c r="AL147" s="1251">
        <f t="shared" si="120"/>
        <v>4284.0660461972329</v>
      </c>
      <c r="AM147" s="1251">
        <f t="shared" si="121"/>
        <v>217.4691641322579</v>
      </c>
      <c r="AN147" s="1251">
        <f t="shared" si="122"/>
        <v>40155.645820087608</v>
      </c>
      <c r="AO147" s="1277">
        <f t="shared" si="123"/>
        <v>0</v>
      </c>
    </row>
    <row r="148" spans="1:41">
      <c r="A148" s="89">
        <f>'Input data'!A128</f>
        <v>2028</v>
      </c>
      <c r="B148" s="152">
        <f>'Input data'!B128</f>
        <v>63.514502</v>
      </c>
      <c r="C148" s="204">
        <f>'Input data'!C128</f>
        <v>4918.6434456948491</v>
      </c>
      <c r="D148" s="204">
        <f>'Input data'!D128</f>
        <v>40122432.814653359</v>
      </c>
      <c r="E148" s="473">
        <f>'Input data'!J128*C148</f>
        <v>59176.423717180543</v>
      </c>
      <c r="F148" s="474">
        <f>'Input data'!L128</f>
        <v>99298.85653183391</v>
      </c>
      <c r="G148" s="474">
        <f t="shared" si="124"/>
        <v>38070.664875792791</v>
      </c>
      <c r="H148" s="474">
        <f t="shared" si="125"/>
        <v>33538.17618182041</v>
      </c>
      <c r="I148" s="475">
        <f t="shared" si="99"/>
        <v>40122.432814653359</v>
      </c>
      <c r="J148" s="100">
        <f t="shared" si="100"/>
        <v>0.16683562054324133</v>
      </c>
      <c r="K148" s="474">
        <f t="shared" si="126"/>
        <v>4224.405969658801</v>
      </c>
      <c r="L148" s="474">
        <f t="shared" si="101"/>
        <v>0</v>
      </c>
      <c r="M148" s="474">
        <f t="shared" si="127"/>
        <v>4224.405969658801</v>
      </c>
      <c r="N148" s="579">
        <f>N147</f>
        <v>0.5</v>
      </c>
      <c r="O148" s="475">
        <f t="shared" si="102"/>
        <v>751.91700000000026</v>
      </c>
      <c r="P148" s="466">
        <f t="shared" si="130"/>
        <v>4976.3229696588014</v>
      </c>
      <c r="Q148" s="467">
        <f t="shared" si="103"/>
        <v>66632.518087954406</v>
      </c>
      <c r="R148" s="467">
        <f t="shared" si="128"/>
        <v>28561.853212161615</v>
      </c>
      <c r="S148" s="938">
        <f t="shared" si="104"/>
        <v>0.86019479731029769</v>
      </c>
      <c r="T148" s="118" t="str">
        <f t="shared" si="105"/>
        <v>Yes</v>
      </c>
      <c r="U148" s="938">
        <f t="shared" si="106"/>
        <v>0.86019479731029769</v>
      </c>
      <c r="V148" s="1247">
        <f t="shared" si="97"/>
        <v>70737.003319672294</v>
      </c>
      <c r="W148" s="1244">
        <f t="shared" si="98"/>
        <v>0.28763526801544848</v>
      </c>
      <c r="X148" s="473">
        <f t="shared" si="107"/>
        <v>38070.664875792791</v>
      </c>
      <c r="Y148" s="474">
        <f t="shared" si="108"/>
        <v>11432.588990834214</v>
      </c>
      <c r="Z148" s="474">
        <f t="shared" si="109"/>
        <v>3426.0698192483187</v>
      </c>
      <c r="AA148" s="474">
        <f t="shared" si="110"/>
        <v>0</v>
      </c>
      <c r="AB148" s="474">
        <f t="shared" si="111"/>
        <v>17807.679633796975</v>
      </c>
      <c r="AC148" s="474">
        <f t="shared" si="112"/>
        <v>70737.003319672294</v>
      </c>
      <c r="AD148" s="1240">
        <f t="shared" si="113"/>
        <v>0</v>
      </c>
      <c r="AE148" s="100">
        <f t="shared" si="114"/>
        <v>0.53820013697421021</v>
      </c>
      <c r="AF148" s="100">
        <f t="shared" si="115"/>
        <v>0.16162105339928581</v>
      </c>
      <c r="AG148" s="100">
        <f t="shared" si="116"/>
        <v>4.843391235794E-2</v>
      </c>
      <c r="AH148" s="100">
        <f t="shared" si="129"/>
        <v>0</v>
      </c>
      <c r="AI148" s="100">
        <f t="shared" si="117"/>
        <v>0.25174489726856403</v>
      </c>
      <c r="AJ148" s="471">
        <f t="shared" si="118"/>
        <v>1</v>
      </c>
      <c r="AK148" s="1250">
        <f t="shared" si="119"/>
        <v>33428.581838316153</v>
      </c>
      <c r="AL148" s="1251">
        <f t="shared" si="120"/>
        <v>4415.4934622467708</v>
      </c>
      <c r="AM148" s="1251">
        <f t="shared" si="121"/>
        <v>226.58957522985685</v>
      </c>
      <c r="AN148" s="1251">
        <f t="shared" si="122"/>
        <v>38070.664875792783</v>
      </c>
      <c r="AO148" s="1277">
        <f t="shared" si="123"/>
        <v>0</v>
      </c>
    </row>
    <row r="149" spans="1:41">
      <c r="A149" s="89">
        <f>'Input data'!A129</f>
        <v>2029</v>
      </c>
      <c r="B149" s="152">
        <f>'Input data'!B129</f>
        <v>64.093732000000003</v>
      </c>
      <c r="C149" s="204">
        <f>'Input data'!C129</f>
        <v>5055.9810880808755</v>
      </c>
      <c r="D149" s="204">
        <f>'Input data'!D129</f>
        <v>38613737.321660623</v>
      </c>
      <c r="E149" s="473">
        <f>'Input data'!J129*C149</f>
        <v>60828.739159005781</v>
      </c>
      <c r="F149" s="474">
        <f>'Input data'!L129</f>
        <v>99442.476480666402</v>
      </c>
      <c r="G149" s="474">
        <f t="shared" si="124"/>
        <v>36093.941324681233</v>
      </c>
      <c r="H149" s="474">
        <f t="shared" si="125"/>
        <v>35047.171400336447</v>
      </c>
      <c r="I149" s="475">
        <f t="shared" si="99"/>
        <v>38613.737321660621</v>
      </c>
      <c r="J149" s="100">
        <f>$J$137*(1+((($J$150/$J$137)^(1/($A$150-$A$137)))-1))^(A149-$A$137)</f>
        <v>0.18266670224386344</v>
      </c>
      <c r="K149" s="474">
        <f t="shared" si="126"/>
        <v>4676.8558470025591</v>
      </c>
      <c r="L149" s="474">
        <f t="shared" si="101"/>
        <v>0</v>
      </c>
      <c r="M149" s="474">
        <f t="shared" si="127"/>
        <v>4676.8558470025591</v>
      </c>
      <c r="N149" s="579">
        <f t="shared" ref="N149:N170" si="131">N148</f>
        <v>0.5</v>
      </c>
      <c r="O149" s="475">
        <f t="shared" si="102"/>
        <v>751.91700000000026</v>
      </c>
      <c r="P149" s="466">
        <f t="shared" si="130"/>
        <v>5428.7728470025595</v>
      </c>
      <c r="Q149" s="467">
        <f t="shared" si="103"/>
        <v>65712.339878015118</v>
      </c>
      <c r="R149" s="467">
        <f t="shared" si="128"/>
        <v>29618.398553333886</v>
      </c>
      <c r="S149" s="938">
        <f t="shared" si="104"/>
        <v>0.86725105783287437</v>
      </c>
      <c r="T149" s="118" t="str">
        <f t="shared" si="105"/>
        <v>Yes</v>
      </c>
      <c r="U149" s="938">
        <f t="shared" si="106"/>
        <v>0.86725105783287437</v>
      </c>
      <c r="V149" s="1247">
        <f t="shared" si="97"/>
        <v>69824.077927332517</v>
      </c>
      <c r="W149" s="1244">
        <f t="shared" si="98"/>
        <v>0.297844538888694</v>
      </c>
      <c r="X149" s="473">
        <f t="shared" si="107"/>
        <v>36093.941324681233</v>
      </c>
      <c r="Y149" s="474">
        <f t="shared" si="108"/>
        <v>11924.496421623069</v>
      </c>
      <c r="Z149" s="474">
        <f t="shared" si="109"/>
        <v>3500.7371228718334</v>
      </c>
      <c r="AA149" s="474">
        <f t="shared" si="110"/>
        <v>0</v>
      </c>
      <c r="AB149" s="474">
        <f t="shared" si="111"/>
        <v>18304.903058156378</v>
      </c>
      <c r="AC149" s="474">
        <f t="shared" si="112"/>
        <v>69824.077927332517</v>
      </c>
      <c r="AD149" s="1240">
        <f t="shared" si="113"/>
        <v>0</v>
      </c>
      <c r="AE149" s="100">
        <f t="shared" si="114"/>
        <v>0.5169268595604658</v>
      </c>
      <c r="AF149" s="100">
        <f t="shared" si="115"/>
        <v>0.17077914632876584</v>
      </c>
      <c r="AG149" s="100">
        <f t="shared" si="116"/>
        <v>5.0136532078735488E-2</v>
      </c>
      <c r="AH149" s="100">
        <f t="shared" si="129"/>
        <v>0</v>
      </c>
      <c r="AI149" s="100">
        <f t="shared" si="117"/>
        <v>0.26215746203203288</v>
      </c>
      <c r="AJ149" s="471">
        <f t="shared" si="118"/>
        <v>1</v>
      </c>
      <c r="AK149" s="1250">
        <f t="shared" si="119"/>
        <v>31560.293263802079</v>
      </c>
      <c r="AL149" s="1251">
        <f t="shared" si="120"/>
        <v>4309.7004076327867</v>
      </c>
      <c r="AM149" s="1251">
        <f t="shared" si="121"/>
        <v>223.9476532463591</v>
      </c>
      <c r="AN149" s="1251">
        <f t="shared" si="122"/>
        <v>36093.941324681226</v>
      </c>
      <c r="AO149" s="1277">
        <f t="shared" si="123"/>
        <v>0</v>
      </c>
    </row>
    <row r="150" spans="1:41" s="369" customFormat="1">
      <c r="A150" s="683">
        <f>'Input data'!A130</f>
        <v>2030</v>
      </c>
      <c r="B150" s="152">
        <f>'Input data'!B130</f>
        <v>64.659278</v>
      </c>
      <c r="C150" s="204">
        <f>'Input data'!C130</f>
        <v>5220.676133769065</v>
      </c>
      <c r="D150" s="204">
        <f>'Input data'!D130</f>
        <v>37435672.225562826</v>
      </c>
      <c r="E150" s="473">
        <f>'Input data'!J130*C150</f>
        <v>62810.192768190478</v>
      </c>
      <c r="F150" s="474">
        <f>'Input data'!L130</f>
        <v>100245.8649937533</v>
      </c>
      <c r="G150" s="474">
        <f>G137*(1-$C$4)</f>
        <v>34219.854173807704</v>
      </c>
      <c r="H150" s="474">
        <f t="shared" si="125"/>
        <v>36952.672886078566</v>
      </c>
      <c r="I150" s="475">
        <f t="shared" si="99"/>
        <v>37435.672225562826</v>
      </c>
      <c r="J150" s="100">
        <v>0.2</v>
      </c>
      <c r="K150" s="474">
        <f t="shared" si="126"/>
        <v>5183.0534768393036</v>
      </c>
      <c r="L150" s="474">
        <f t="shared" si="101"/>
        <v>0</v>
      </c>
      <c r="M150" s="474">
        <f t="shared" si="127"/>
        <v>5183.0534768393036</v>
      </c>
      <c r="N150" s="579">
        <f t="shared" si="131"/>
        <v>0.5</v>
      </c>
      <c r="O150" s="475">
        <f t="shared" si="102"/>
        <v>751.91700000000026</v>
      </c>
      <c r="P150" s="466">
        <f t="shared" si="130"/>
        <v>5934.970476839304</v>
      </c>
      <c r="Q150" s="467">
        <f t="shared" si="103"/>
        <v>65237.556583046964</v>
      </c>
      <c r="R150" s="467">
        <f t="shared" si="128"/>
        <v>31017.70240923926</v>
      </c>
      <c r="S150" s="938">
        <f t="shared" si="104"/>
        <v>0.87896188280975551</v>
      </c>
      <c r="T150" s="118" t="str">
        <f t="shared" si="105"/>
        <v>Yes</v>
      </c>
      <c r="U150" s="938">
        <f t="shared" si="106"/>
        <v>0.87896188280975551</v>
      </c>
      <c r="V150" s="1247">
        <f t="shared" si="97"/>
        <v>69228.162584514052</v>
      </c>
      <c r="W150" s="1244">
        <f t="shared" si="98"/>
        <v>0.30941627778035619</v>
      </c>
      <c r="X150" s="473">
        <f t="shared" si="107"/>
        <v>34219.854173807704</v>
      </c>
      <c r="Y150" s="474">
        <f t="shared" si="108"/>
        <v>12516.857930786746</v>
      </c>
      <c r="Z150" s="474">
        <f t="shared" si="109"/>
        <v>3590.2780147063067</v>
      </c>
      <c r="AA150" s="474">
        <f t="shared" si="110"/>
        <v>0</v>
      </c>
      <c r="AB150" s="474">
        <f t="shared" si="111"/>
        <v>18901.172465213291</v>
      </c>
      <c r="AC150" s="474">
        <f t="shared" si="112"/>
        <v>69228.162584514052</v>
      </c>
      <c r="AD150" s="1240">
        <f t="shared" si="113"/>
        <v>0</v>
      </c>
      <c r="AE150" s="100">
        <f t="shared" si="114"/>
        <v>0.49430539387827827</v>
      </c>
      <c r="AF150" s="100">
        <f t="shared" si="115"/>
        <v>0.18080586662264955</v>
      </c>
      <c r="AG150" s="100">
        <f t="shared" si="116"/>
        <v>5.1861523990663183E-2</v>
      </c>
      <c r="AH150" s="100">
        <f t="shared" si="129"/>
        <v>0</v>
      </c>
      <c r="AI150" s="100">
        <f t="shared" si="117"/>
        <v>0.27302721550840897</v>
      </c>
      <c r="AJ150" s="471">
        <f t="shared" si="118"/>
        <v>1</v>
      </c>
      <c r="AK150" s="1250">
        <f t="shared" si="119"/>
        <v>29948.537780450257</v>
      </c>
      <c r="AL150" s="1251">
        <f t="shared" si="120"/>
        <v>4057.508916826037</v>
      </c>
      <c r="AM150" s="1251">
        <f t="shared" si="121"/>
        <v>213.80747653140324</v>
      </c>
      <c r="AN150" s="1251">
        <f t="shared" si="122"/>
        <v>34219.854173807696</v>
      </c>
      <c r="AO150" s="1277">
        <f t="shared" si="123"/>
        <v>0</v>
      </c>
    </row>
    <row r="151" spans="1:41">
      <c r="A151" s="89">
        <f>'Input data'!A131</f>
        <v>2031</v>
      </c>
      <c r="B151" s="152">
        <f>'Input data'!B131</f>
        <v>65.211525999999992</v>
      </c>
      <c r="C151" s="204">
        <f>'Input data'!C131</f>
        <v>5396.439358573075</v>
      </c>
      <c r="D151" s="204">
        <f>'Input data'!D131</f>
        <v>36521081.260820419</v>
      </c>
      <c r="E151" s="473">
        <f>'Input data'!J131*C151</f>
        <v>64924.808145323354</v>
      </c>
      <c r="F151" s="474">
        <f>'Input data'!L131</f>
        <v>101445.88940614377</v>
      </c>
      <c r="G151" s="474">
        <f>$G$150*(1+((($G$160/$G$150)^(1/($A$160-$A$150)))-1))^(A151-$A$150)</f>
        <v>33020.827958397946</v>
      </c>
      <c r="H151" s="474">
        <f t="shared" si="125"/>
        <v>38506.780501274814</v>
      </c>
      <c r="I151" s="475">
        <f t="shared" si="99"/>
        <v>36521.081260820421</v>
      </c>
      <c r="J151" s="100">
        <f t="shared" ref="J151:J170" si="132">J150</f>
        <v>0.2</v>
      </c>
      <c r="K151" s="474">
        <f t="shared" si="126"/>
        <v>5056.4262895102884</v>
      </c>
      <c r="L151" s="474">
        <f t="shared" si="101"/>
        <v>0</v>
      </c>
      <c r="M151" s="474">
        <f t="shared" si="127"/>
        <v>5056.4262895102884</v>
      </c>
      <c r="N151" s="579">
        <f t="shared" si="131"/>
        <v>0.5</v>
      </c>
      <c r="O151" s="475">
        <f t="shared" si="102"/>
        <v>751.91700000000026</v>
      </c>
      <c r="P151" s="466">
        <f t="shared" si="130"/>
        <v>5808.3432895102887</v>
      </c>
      <c r="Q151" s="467">
        <f t="shared" si="103"/>
        <v>65719.265170162471</v>
      </c>
      <c r="R151" s="467">
        <f t="shared" si="128"/>
        <v>32698.437211764525</v>
      </c>
      <c r="S151" s="938">
        <f t="shared" si="104"/>
        <v>0.89578868970503756</v>
      </c>
      <c r="T151" s="118" t="str">
        <f t="shared" si="105"/>
        <v>Yes</v>
      </c>
      <c r="U151" s="938">
        <f t="shared" si="106"/>
        <v>0.89578868970503756</v>
      </c>
      <c r="V151" s="1247">
        <f t="shared" si="97"/>
        <v>68747.452194379264</v>
      </c>
      <c r="W151" s="1244">
        <f t="shared" si="98"/>
        <v>0.32232392463783976</v>
      </c>
      <c r="X151" s="473">
        <f t="shared" si="107"/>
        <v>33020.827958397946</v>
      </c>
      <c r="Y151" s="474">
        <f t="shared" si="108"/>
        <v>12503.274206604923</v>
      </c>
      <c r="Z151" s="474">
        <f t="shared" si="109"/>
        <v>3685.8364198477107</v>
      </c>
      <c r="AA151" s="474">
        <f t="shared" si="110"/>
        <v>0</v>
      </c>
      <c r="AB151" s="474">
        <f t="shared" si="111"/>
        <v>19537.51360952868</v>
      </c>
      <c r="AC151" s="474">
        <f t="shared" si="112"/>
        <v>68747.452194379264</v>
      </c>
      <c r="AD151" s="1240">
        <f t="shared" si="113"/>
        <v>0</v>
      </c>
      <c r="AE151" s="100">
        <f t="shared" si="114"/>
        <v>0.48032075232451599</v>
      </c>
      <c r="AF151" s="100">
        <f t="shared" si="115"/>
        <v>0.18187254665456795</v>
      </c>
      <c r="AG151" s="100">
        <f t="shared" si="116"/>
        <v>5.3614152993280845E-2</v>
      </c>
      <c r="AH151" s="100">
        <f t="shared" si="129"/>
        <v>0</v>
      </c>
      <c r="AI151" s="100">
        <f t="shared" si="117"/>
        <v>0.28419254802763516</v>
      </c>
      <c r="AJ151" s="471">
        <f t="shared" si="118"/>
        <v>1</v>
      </c>
      <c r="AK151" s="1250">
        <f t="shared" si="119"/>
        <v>29216.865008656336</v>
      </c>
      <c r="AL151" s="1251">
        <f t="shared" si="120"/>
        <v>3611.04357114917</v>
      </c>
      <c r="AM151" s="1251">
        <f t="shared" si="121"/>
        <v>192.91937859243217</v>
      </c>
      <c r="AN151" s="1251">
        <f t="shared" si="122"/>
        <v>33020.827958397931</v>
      </c>
      <c r="AO151" s="1277">
        <f t="shared" si="123"/>
        <v>0</v>
      </c>
    </row>
    <row r="152" spans="1:41">
      <c r="A152" s="89">
        <f>'Input data'!A132</f>
        <v>2032</v>
      </c>
      <c r="B152" s="152">
        <f>'Input data'!B132</f>
        <v>65.752923999999993</v>
      </c>
      <c r="C152" s="204">
        <f>'Input data'!C132</f>
        <v>5584.7826715137489</v>
      </c>
      <c r="D152" s="204">
        <f>'Input data'!D132</f>
        <v>35566110.296462603</v>
      </c>
      <c r="E152" s="473">
        <f>'Input data'!J132*C152</f>
        <v>67190.775136817771</v>
      </c>
      <c r="F152" s="474">
        <f>'Input data'!L132</f>
        <v>102756.88543328037</v>
      </c>
      <c r="G152" s="474">
        <f t="shared" ref="G152:G159" si="133">$G$150*(1+((($G$160/$G$150)^(1/($A$160-$A$150)))-1))^(A152-$A$150)</f>
        <v>31863.814308498775</v>
      </c>
      <c r="H152" s="474">
        <f t="shared" si="125"/>
        <v>40067.827482910572</v>
      </c>
      <c r="I152" s="475">
        <f t="shared" si="99"/>
        <v>35566.110296462604</v>
      </c>
      <c r="J152" s="100">
        <f t="shared" si="132"/>
        <v>0.2</v>
      </c>
      <c r="K152" s="474">
        <f t="shared" si="126"/>
        <v>4924.2083999189936</v>
      </c>
      <c r="L152" s="474">
        <f t="shared" si="101"/>
        <v>0</v>
      </c>
      <c r="M152" s="474">
        <f t="shared" si="127"/>
        <v>4924.2083999189936</v>
      </c>
      <c r="N152" s="579">
        <f t="shared" si="131"/>
        <v>0.5</v>
      </c>
      <c r="O152" s="475">
        <f t="shared" si="102"/>
        <v>751.91700000000026</v>
      </c>
      <c r="P152" s="466">
        <f t="shared" si="130"/>
        <v>5676.1253999189939</v>
      </c>
      <c r="Q152" s="467">
        <f t="shared" si="103"/>
        <v>66255.516391490353</v>
      </c>
      <c r="R152" s="467">
        <f t="shared" si="128"/>
        <v>34391.702082991578</v>
      </c>
      <c r="S152" s="938">
        <f t="shared" si="104"/>
        <v>0.90977013403924223</v>
      </c>
      <c r="T152" s="118" t="str">
        <f t="shared" si="105"/>
        <v>Yes</v>
      </c>
      <c r="U152" s="938">
        <f t="shared" si="106"/>
        <v>0.90977013403924223</v>
      </c>
      <c r="V152" s="1247">
        <f t="shared" si="97"/>
        <v>68365.183350288804</v>
      </c>
      <c r="W152" s="1244">
        <f t="shared" si="98"/>
        <v>0.33469000094715762</v>
      </c>
      <c r="X152" s="473">
        <f t="shared" si="107"/>
        <v>31863.814308498771</v>
      </c>
      <c r="Y152" s="474">
        <f t="shared" si="108"/>
        <v>12493.734438446634</v>
      </c>
      <c r="Z152" s="474">
        <f t="shared" si="109"/>
        <v>3788.234328305115</v>
      </c>
      <c r="AA152" s="474">
        <f t="shared" si="110"/>
        <v>0</v>
      </c>
      <c r="AB152" s="474">
        <f t="shared" si="111"/>
        <v>20219.400275038279</v>
      </c>
      <c r="AC152" s="474">
        <f t="shared" si="112"/>
        <v>68365.183350288804</v>
      </c>
      <c r="AD152" s="1240">
        <f t="shared" si="113"/>
        <v>0</v>
      </c>
      <c r="AE152" s="100">
        <f t="shared" si="114"/>
        <v>0.46608248156426785</v>
      </c>
      <c r="AF152" s="100">
        <f t="shared" si="115"/>
        <v>0.18274995876821348</v>
      </c>
      <c r="AG152" s="100">
        <f t="shared" si="116"/>
        <v>5.5411748241718302E-2</v>
      </c>
      <c r="AH152" s="100">
        <f t="shared" si="129"/>
        <v>0</v>
      </c>
      <c r="AI152" s="100">
        <f t="shared" si="117"/>
        <v>0.29575581142580032</v>
      </c>
      <c r="AJ152" s="471">
        <f t="shared" si="118"/>
        <v>1</v>
      </c>
      <c r="AK152" s="1250">
        <f t="shared" si="119"/>
        <v>28452.888237170082</v>
      </c>
      <c r="AL152" s="1251">
        <f t="shared" si="120"/>
        <v>3235.6918925752079</v>
      </c>
      <c r="AM152" s="1251">
        <f t="shared" si="121"/>
        <v>175.23417875347772</v>
      </c>
      <c r="AN152" s="1251">
        <f t="shared" si="122"/>
        <v>31863.814308498768</v>
      </c>
      <c r="AO152" s="1277">
        <f t="shared" si="123"/>
        <v>0</v>
      </c>
    </row>
    <row r="153" spans="1:41">
      <c r="A153" s="89">
        <f>'Input data'!A133</f>
        <v>2033</v>
      </c>
      <c r="B153" s="152">
        <f>'Input data'!B133</f>
        <v>66.284188999999998</v>
      </c>
      <c r="C153" s="204">
        <f>'Input data'!C133</f>
        <v>5782.2303264526327</v>
      </c>
      <c r="D153" s="204">
        <f>'Input data'!D133</f>
        <v>34571652.827944376</v>
      </c>
      <c r="E153" s="473">
        <f>'Input data'!J133*C153</f>
        <v>69566.276882294755</v>
      </c>
      <c r="F153" s="474">
        <f>'Input data'!L133</f>
        <v>104137.92971023913</v>
      </c>
      <c r="G153" s="474">
        <f t="shared" si="133"/>
        <v>30747.341149823493</v>
      </c>
      <c r="H153" s="474">
        <f t="shared" si="125"/>
        <v>41614.129595892256</v>
      </c>
      <c r="I153" s="475">
        <f t="shared" si="99"/>
        <v>34571.652827944374</v>
      </c>
      <c r="J153" s="100">
        <f t="shared" si="132"/>
        <v>0.2</v>
      </c>
      <c r="K153" s="474">
        <f t="shared" si="126"/>
        <v>4786.5235145317183</v>
      </c>
      <c r="L153" s="474">
        <f t="shared" si="101"/>
        <v>0</v>
      </c>
      <c r="M153" s="474">
        <f t="shared" si="127"/>
        <v>4786.5235145317183</v>
      </c>
      <c r="N153" s="579">
        <f t="shared" si="131"/>
        <v>0.5</v>
      </c>
      <c r="O153" s="475">
        <f t="shared" si="102"/>
        <v>751.91700000000026</v>
      </c>
      <c r="P153" s="466">
        <f t="shared" si="130"/>
        <v>5538.4405145317187</v>
      </c>
      <c r="Q153" s="467">
        <f t="shared" si="103"/>
        <v>66823.030231184035</v>
      </c>
      <c r="R153" s="467">
        <f t="shared" si="128"/>
        <v>36075.689081360542</v>
      </c>
      <c r="S153" s="938">
        <f t="shared" si="104"/>
        <v>0.9211039695764649</v>
      </c>
      <c r="T153" s="118" t="str">
        <f t="shared" si="105"/>
        <v>Yes</v>
      </c>
      <c r="U153" s="938">
        <f t="shared" si="106"/>
        <v>0.9211039695764649</v>
      </c>
      <c r="V153" s="1247">
        <f t="shared" si="97"/>
        <v>68062.240628878601</v>
      </c>
      <c r="W153" s="1244">
        <f t="shared" si="98"/>
        <v>0.3464221843255394</v>
      </c>
      <c r="X153" s="473">
        <f t="shared" si="107"/>
        <v>30747.341149823485</v>
      </c>
      <c r="Y153" s="474">
        <f t="shared" si="108"/>
        <v>12485.068708952658</v>
      </c>
      <c r="Z153" s="474">
        <f t="shared" si="109"/>
        <v>3895.5820571938461</v>
      </c>
      <c r="AA153" s="474">
        <f t="shared" si="110"/>
        <v>0</v>
      </c>
      <c r="AB153" s="474">
        <f t="shared" si="111"/>
        <v>20934.248712908615</v>
      </c>
      <c r="AC153" s="474">
        <f t="shared" si="112"/>
        <v>68062.240628878601</v>
      </c>
      <c r="AD153" s="1240">
        <f t="shared" si="113"/>
        <v>0</v>
      </c>
      <c r="AE153" s="100">
        <f t="shared" si="114"/>
        <v>0.4517532903078933</v>
      </c>
      <c r="AF153" s="100">
        <f t="shared" si="115"/>
        <v>0.18343605196645968</v>
      </c>
      <c r="AG153" s="100">
        <f t="shared" si="116"/>
        <v>5.7235583507090161E-2</v>
      </c>
      <c r="AH153" s="100">
        <f t="shared" si="129"/>
        <v>0</v>
      </c>
      <c r="AI153" s="100">
        <f t="shared" si="117"/>
        <v>0.3075750742185569</v>
      </c>
      <c r="AJ153" s="471">
        <f t="shared" si="118"/>
        <v>1</v>
      </c>
      <c r="AK153" s="1250">
        <f t="shared" si="119"/>
        <v>27657.322262355498</v>
      </c>
      <c r="AL153" s="1251">
        <f t="shared" si="120"/>
        <v>2929.2815139103118</v>
      </c>
      <c r="AM153" s="1251">
        <f t="shared" si="121"/>
        <v>160.73737355767415</v>
      </c>
      <c r="AN153" s="1251">
        <f t="shared" si="122"/>
        <v>30747.341149823482</v>
      </c>
      <c r="AO153" s="1277">
        <f t="shared" si="123"/>
        <v>0</v>
      </c>
    </row>
    <row r="154" spans="1:41">
      <c r="A154" s="89">
        <f>'Input data'!A134</f>
        <v>2034</v>
      </c>
      <c r="B154" s="152">
        <f>'Input data'!B134</f>
        <v>66.804167000000007</v>
      </c>
      <c r="C154" s="204">
        <f>'Input data'!C134</f>
        <v>5989.6789035031879</v>
      </c>
      <c r="D154" s="204">
        <f>'Input data'!D134</f>
        <v>33577293.218877912</v>
      </c>
      <c r="E154" s="473">
        <f>'Input data'!J134*C154</f>
        <v>72062.100178007458</v>
      </c>
      <c r="F154" s="474">
        <f>'Input data'!L134</f>
        <v>105639.39339688537</v>
      </c>
      <c r="G154" s="474">
        <f t="shared" si="133"/>
        <v>29669.987987956312</v>
      </c>
      <c r="H154" s="474">
        <f t="shared" si="125"/>
        <v>43190.444910672973</v>
      </c>
      <c r="I154" s="475">
        <f t="shared" si="99"/>
        <v>33577.293218877909</v>
      </c>
      <c r="J154" s="100">
        <f t="shared" si="132"/>
        <v>0.2</v>
      </c>
      <c r="K154" s="474">
        <f t="shared" si="126"/>
        <v>4648.8521780068404</v>
      </c>
      <c r="L154" s="474">
        <f t="shared" si="101"/>
        <v>0</v>
      </c>
      <c r="M154" s="474">
        <f t="shared" si="127"/>
        <v>4648.8521780068404</v>
      </c>
      <c r="N154" s="579">
        <f t="shared" si="131"/>
        <v>0.5</v>
      </c>
      <c r="O154" s="475">
        <f t="shared" si="102"/>
        <v>751.91700000000026</v>
      </c>
      <c r="P154" s="466">
        <f t="shared" si="130"/>
        <v>5400.7691780068408</v>
      </c>
      <c r="Q154" s="467">
        <f t="shared" si="103"/>
        <v>67459.66372062244</v>
      </c>
      <c r="R154" s="467">
        <f t="shared" si="128"/>
        <v>37789.675732666132</v>
      </c>
      <c r="S154" s="938">
        <f t="shared" si="104"/>
        <v>0.9308299613068387</v>
      </c>
      <c r="T154" s="118" t="str">
        <f t="shared" si="105"/>
        <v>Yes</v>
      </c>
      <c r="U154" s="938">
        <f t="shared" si="106"/>
        <v>0.9308299613068387</v>
      </c>
      <c r="V154" s="1247">
        <f t="shared" si="97"/>
        <v>67849.717664219235</v>
      </c>
      <c r="W154" s="1244">
        <f t="shared" si="98"/>
        <v>0.35772333139675438</v>
      </c>
      <c r="X154" s="473">
        <f t="shared" si="107"/>
        <v>29669.987987956309</v>
      </c>
      <c r="Y154" s="474">
        <f t="shared" si="108"/>
        <v>12486.057677438945</v>
      </c>
      <c r="Z154" s="474">
        <f t="shared" si="109"/>
        <v>4008.3670564103172</v>
      </c>
      <c r="AA154" s="474">
        <f t="shared" si="110"/>
        <v>0</v>
      </c>
      <c r="AB154" s="474">
        <f t="shared" si="111"/>
        <v>21685.30494241367</v>
      </c>
      <c r="AC154" s="474">
        <f t="shared" si="112"/>
        <v>67849.717664219235</v>
      </c>
      <c r="AD154" s="1240">
        <f t="shared" si="113"/>
        <v>0</v>
      </c>
      <c r="AE154" s="100">
        <f t="shared" si="114"/>
        <v>0.43728977819465376</v>
      </c>
      <c r="AF154" s="100">
        <f t="shared" si="115"/>
        <v>0.18402519726362115</v>
      </c>
      <c r="AG154" s="100">
        <f t="shared" si="116"/>
        <v>5.9077136860720386E-2</v>
      </c>
      <c r="AH154" s="100">
        <f t="shared" si="129"/>
        <v>0</v>
      </c>
      <c r="AI154" s="100">
        <f t="shared" si="117"/>
        <v>0.31960788768100484</v>
      </c>
      <c r="AJ154" s="471">
        <f t="shared" si="118"/>
        <v>1.0000000000000002</v>
      </c>
      <c r="AK154" s="1250">
        <f t="shared" si="119"/>
        <v>26861.834575102326</v>
      </c>
      <c r="AL154" s="1251">
        <f t="shared" si="120"/>
        <v>2660.3092891510064</v>
      </c>
      <c r="AM154" s="1251">
        <f t="shared" si="121"/>
        <v>147.8441237029713</v>
      </c>
      <c r="AN154" s="1251">
        <f t="shared" si="122"/>
        <v>29669.987987956305</v>
      </c>
      <c r="AO154" s="1277">
        <f t="shared" si="123"/>
        <v>0</v>
      </c>
    </row>
    <row r="155" spans="1:41">
      <c r="A155" s="89">
        <f>'Input data'!A135</f>
        <v>2035</v>
      </c>
      <c r="B155" s="152">
        <f>'Input data'!B135</f>
        <v>67.314132999999998</v>
      </c>
      <c r="C155" s="204">
        <f>'Input data'!C135</f>
        <v>6205.9410740491394</v>
      </c>
      <c r="D155" s="204">
        <f>'Input data'!D135</f>
        <v>32628056.308087319</v>
      </c>
      <c r="E155" s="473">
        <f>'Input data'!J135*C155</f>
        <v>74663.960219199464</v>
      </c>
      <c r="F155" s="474">
        <f>'Input data'!L135</f>
        <v>107292.01652728679</v>
      </c>
      <c r="G155" s="474">
        <f t="shared" si="133"/>
        <v>28630.384101050156</v>
      </c>
      <c r="H155" s="474">
        <f t="shared" si="125"/>
        <v>44832.201088240377</v>
      </c>
      <c r="I155" s="475">
        <f t="shared" si="99"/>
        <v>32628.056308087318</v>
      </c>
      <c r="J155" s="100">
        <f t="shared" si="132"/>
        <v>0.2</v>
      </c>
      <c r="K155" s="474">
        <f t="shared" si="126"/>
        <v>4517.4281810989442</v>
      </c>
      <c r="L155" s="474">
        <f t="shared" si="101"/>
        <v>0</v>
      </c>
      <c r="M155" s="474">
        <f t="shared" si="127"/>
        <v>4517.4281810989442</v>
      </c>
      <c r="N155" s="579">
        <f t="shared" si="131"/>
        <v>0.5</v>
      </c>
      <c r="O155" s="475">
        <f t="shared" si="102"/>
        <v>751.91700000000026</v>
      </c>
      <c r="P155" s="466">
        <f t="shared" si="130"/>
        <v>5269.3451810989445</v>
      </c>
      <c r="Q155" s="467">
        <f t="shared" si="103"/>
        <v>68193.240008191584</v>
      </c>
      <c r="R155" s="467">
        <f t="shared" si="128"/>
        <v>39562.855907141427</v>
      </c>
      <c r="S155" s="938">
        <f t="shared" si="104"/>
        <v>0.9399408099353016</v>
      </c>
      <c r="T155" s="118" t="str">
        <f t="shared" si="105"/>
        <v>Yes</v>
      </c>
      <c r="U155" s="938">
        <f t="shared" si="106"/>
        <v>0.9399408099353016</v>
      </c>
      <c r="V155" s="1247">
        <f t="shared" si="97"/>
        <v>67729.160620145354</v>
      </c>
      <c r="W155" s="1244">
        <f t="shared" si="98"/>
        <v>0.36873997886953414</v>
      </c>
      <c r="X155" s="473">
        <f t="shared" si="107"/>
        <v>28630.384101050153</v>
      </c>
      <c r="Y155" s="474">
        <f t="shared" si="108"/>
        <v>12504.562411057937</v>
      </c>
      <c r="Z155" s="474">
        <f t="shared" si="109"/>
        <v>4125.9438028135155</v>
      </c>
      <c r="AA155" s="474">
        <f t="shared" si="110"/>
        <v>0</v>
      </c>
      <c r="AB155" s="474">
        <f t="shared" si="111"/>
        <v>22468.270305223745</v>
      </c>
      <c r="AC155" s="474">
        <f t="shared" si="112"/>
        <v>67729.160620145354</v>
      </c>
      <c r="AD155" s="1240">
        <f t="shared" si="113"/>
        <v>0</v>
      </c>
      <c r="AE155" s="100">
        <f t="shared" si="114"/>
        <v>0.42271872025141166</v>
      </c>
      <c r="AF155" s="100">
        <f t="shared" si="115"/>
        <v>0.1846259764119767</v>
      </c>
      <c r="AG155" s="100">
        <f t="shared" si="116"/>
        <v>6.0918277519392369E-2</v>
      </c>
      <c r="AH155" s="100">
        <f t="shared" si="129"/>
        <v>0</v>
      </c>
      <c r="AI155" s="100">
        <f t="shared" si="117"/>
        <v>0.3317370258172192</v>
      </c>
      <c r="AJ155" s="471">
        <f t="shared" si="118"/>
        <v>1</v>
      </c>
      <c r="AK155" s="1250">
        <f t="shared" si="119"/>
        <v>26102.445046469853</v>
      </c>
      <c r="AL155" s="1251">
        <f t="shared" si="120"/>
        <v>2393.3030255520371</v>
      </c>
      <c r="AM155" s="1251">
        <f t="shared" si="121"/>
        <v>134.63602902825824</v>
      </c>
      <c r="AN155" s="1251">
        <f t="shared" si="122"/>
        <v>28630.384101050146</v>
      </c>
      <c r="AO155" s="1277">
        <f t="shared" si="123"/>
        <v>0</v>
      </c>
    </row>
    <row r="156" spans="1:41">
      <c r="A156" s="89">
        <f>'Input data'!A136</f>
        <v>2036</v>
      </c>
      <c r="B156" s="152">
        <f>'Input data'!B136</f>
        <v>67.815933000000001</v>
      </c>
      <c r="C156" s="204">
        <f>'Input data'!C136</f>
        <v>6424.7892551460491</v>
      </c>
      <c r="D156" s="204">
        <f>'Input data'!D136</f>
        <v>31504144.910991076</v>
      </c>
      <c r="E156" s="473">
        <f>'Input data'!J136*C156</f>
        <v>77296.932671321469</v>
      </c>
      <c r="F156" s="474">
        <f>'Input data'!L136</f>
        <v>108801.07758231254</v>
      </c>
      <c r="G156" s="474">
        <f t="shared" si="133"/>
        <v>27627.206795850379</v>
      </c>
      <c r="H156" s="474">
        <f t="shared" si="125"/>
        <v>46291.459540322045</v>
      </c>
      <c r="I156" s="475">
        <f t="shared" si="99"/>
        <v>31504.144910991075</v>
      </c>
      <c r="J156" s="100">
        <f t="shared" si="132"/>
        <v>0.2</v>
      </c>
      <c r="K156" s="474">
        <f t="shared" si="126"/>
        <v>4361.8201065523026</v>
      </c>
      <c r="L156" s="474">
        <f t="shared" si="101"/>
        <v>0</v>
      </c>
      <c r="M156" s="474">
        <f t="shared" si="127"/>
        <v>4361.8201065523026</v>
      </c>
      <c r="N156" s="579">
        <f t="shared" si="131"/>
        <v>0.5</v>
      </c>
      <c r="O156" s="475">
        <f t="shared" si="102"/>
        <v>751.91700000000026</v>
      </c>
      <c r="P156" s="466">
        <f t="shared" si="130"/>
        <v>5113.737106552303</v>
      </c>
      <c r="Q156" s="467">
        <f t="shared" si="103"/>
        <v>68804.929229620117</v>
      </c>
      <c r="R156" s="467">
        <f t="shared" si="128"/>
        <v>41177.722433769741</v>
      </c>
      <c r="S156" s="938">
        <f t="shared" si="104"/>
        <v>0.94440822979796646</v>
      </c>
      <c r="T156" s="118" t="str">
        <f t="shared" si="105"/>
        <v>Yes</v>
      </c>
      <c r="U156" s="938">
        <f t="shared" si="106"/>
        <v>0.94440822979796646</v>
      </c>
      <c r="V156" s="1247">
        <f t="shared" si="97"/>
        <v>67623.355148542818</v>
      </c>
      <c r="W156" s="1244">
        <f t="shared" si="98"/>
        <v>0.37846796510463843</v>
      </c>
      <c r="X156" s="473">
        <f t="shared" si="107"/>
        <v>27627.206795850379</v>
      </c>
      <c r="Y156" s="474">
        <f t="shared" si="108"/>
        <v>12490.623671451514</v>
      </c>
      <c r="Z156" s="474">
        <f t="shared" si="109"/>
        <v>4244.9265034156306</v>
      </c>
      <c r="AA156" s="474">
        <f t="shared" si="110"/>
        <v>0</v>
      </c>
      <c r="AB156" s="474">
        <f t="shared" si="111"/>
        <v>23260.598177825294</v>
      </c>
      <c r="AC156" s="474">
        <f t="shared" si="112"/>
        <v>67623.355148542818</v>
      </c>
      <c r="AD156" s="1240">
        <f t="shared" si="113"/>
        <v>0</v>
      </c>
      <c r="AE156" s="100">
        <f t="shared" si="114"/>
        <v>0.40854534258413983</v>
      </c>
      <c r="AF156" s="100">
        <f t="shared" si="115"/>
        <v>0.18470872443424849</v>
      </c>
      <c r="AG156" s="100">
        <f t="shared" si="116"/>
        <v>6.2773083265258572E-2</v>
      </c>
      <c r="AH156" s="100">
        <f t="shared" si="129"/>
        <v>0</v>
      </c>
      <c r="AI156" s="100">
        <f t="shared" si="117"/>
        <v>0.34397284971635311</v>
      </c>
      <c r="AJ156" s="471">
        <f t="shared" si="118"/>
        <v>1</v>
      </c>
      <c r="AK156" s="1250">
        <f t="shared" si="119"/>
        <v>25203.315928792861</v>
      </c>
      <c r="AL156" s="1251">
        <f t="shared" si="120"/>
        <v>2293.4008075035831</v>
      </c>
      <c r="AM156" s="1251">
        <f t="shared" si="121"/>
        <v>130.4900595539344</v>
      </c>
      <c r="AN156" s="1251">
        <f t="shared" si="122"/>
        <v>27627.206795850376</v>
      </c>
      <c r="AO156" s="1277">
        <f t="shared" si="123"/>
        <v>0</v>
      </c>
    </row>
    <row r="157" spans="1:41">
      <c r="A157" s="89">
        <f>'Input data'!A137</f>
        <v>2037</v>
      </c>
      <c r="B157" s="152">
        <f>'Input data'!B137</f>
        <v>68.308245999999997</v>
      </c>
      <c r="C157" s="204">
        <f>'Input data'!C137</f>
        <v>6655.032765571701</v>
      </c>
      <c r="D157" s="204">
        <f>'Input data'!D137</f>
        <v>30497122.733832452</v>
      </c>
      <c r="E157" s="473">
        <f>'Input data'!J137*C157</f>
        <v>80067.002850530131</v>
      </c>
      <c r="F157" s="474">
        <f>'Input data'!L137</f>
        <v>110564.12558436258</v>
      </c>
      <c r="G157" s="474">
        <f t="shared" si="133"/>
        <v>26659.179724825448</v>
      </c>
      <c r="H157" s="474">
        <f t="shared" si="125"/>
        <v>47903.930362915577</v>
      </c>
      <c r="I157" s="475">
        <f t="shared" si="99"/>
        <v>30497.122733832453</v>
      </c>
      <c r="J157" s="100">
        <f t="shared" si="132"/>
        <v>0.2</v>
      </c>
      <c r="K157" s="474">
        <f t="shared" si="126"/>
        <v>4222.3956088398727</v>
      </c>
      <c r="L157" s="474">
        <f t="shared" si="101"/>
        <v>0</v>
      </c>
      <c r="M157" s="474">
        <f t="shared" si="127"/>
        <v>4222.3956088398727</v>
      </c>
      <c r="N157" s="579">
        <f t="shared" si="131"/>
        <v>0.5</v>
      </c>
      <c r="O157" s="475">
        <f t="shared" si="102"/>
        <v>751.91700000000026</v>
      </c>
      <c r="P157" s="466">
        <f t="shared" si="130"/>
        <v>4974.3126088398731</v>
      </c>
      <c r="Q157" s="467">
        <f t="shared" si="103"/>
        <v>69588.79747890115</v>
      </c>
      <c r="R157" s="467">
        <f t="shared" si="128"/>
        <v>42929.617754075705</v>
      </c>
      <c r="S157" s="938">
        <f t="shared" si="104"/>
        <v>0.94995736830486732</v>
      </c>
      <c r="T157" s="118" t="str">
        <f t="shared" si="105"/>
        <v>Yes</v>
      </c>
      <c r="U157" s="938">
        <f t="shared" si="106"/>
        <v>0.94995736830486732</v>
      </c>
      <c r="V157" s="1247">
        <f t="shared" si="97"/>
        <v>67634.507830286879</v>
      </c>
      <c r="W157" s="1244">
        <f t="shared" si="98"/>
        <v>0.38827800181279926</v>
      </c>
      <c r="X157" s="473">
        <f t="shared" si="107"/>
        <v>26659.179724825444</v>
      </c>
      <c r="Y157" s="474">
        <f t="shared" si="108"/>
        <v>12511.041306981297</v>
      </c>
      <c r="Z157" s="474">
        <f t="shared" si="109"/>
        <v>4370.1045813381716</v>
      </c>
      <c r="AA157" s="474">
        <f t="shared" si="110"/>
        <v>0</v>
      </c>
      <c r="AB157" s="474">
        <f t="shared" si="111"/>
        <v>24094.18221714197</v>
      </c>
      <c r="AC157" s="474">
        <f t="shared" si="112"/>
        <v>67634.507830286879</v>
      </c>
      <c r="AD157" s="1240">
        <f t="shared" si="113"/>
        <v>0</v>
      </c>
      <c r="AE157" s="100">
        <f t="shared" si="114"/>
        <v>0.39416535404856462</v>
      </c>
      <c r="AF157" s="100">
        <f t="shared" si="115"/>
        <v>0.18498014857112371</v>
      </c>
      <c r="AG157" s="100">
        <f t="shared" si="116"/>
        <v>6.4613534148927884E-2</v>
      </c>
      <c r="AH157" s="100">
        <f t="shared" si="129"/>
        <v>0</v>
      </c>
      <c r="AI157" s="100">
        <f t="shared" si="117"/>
        <v>0.35624096323138382</v>
      </c>
      <c r="AJ157" s="471">
        <f t="shared" si="118"/>
        <v>1</v>
      </c>
      <c r="AK157" s="1250">
        <f t="shared" si="119"/>
        <v>24397.698187065962</v>
      </c>
      <c r="AL157" s="1251">
        <f t="shared" si="120"/>
        <v>2138.4589102468221</v>
      </c>
      <c r="AM157" s="1251">
        <f t="shared" si="121"/>
        <v>123.02262751265695</v>
      </c>
      <c r="AN157" s="1251">
        <f t="shared" si="122"/>
        <v>26659.179724825441</v>
      </c>
      <c r="AO157" s="1277">
        <f t="shared" si="123"/>
        <v>0</v>
      </c>
    </row>
    <row r="158" spans="1:41">
      <c r="A158" s="89">
        <f>'Input data'!A138</f>
        <v>2038</v>
      </c>
      <c r="B158" s="152">
        <f>'Input data'!B138</f>
        <v>68.788494999999998</v>
      </c>
      <c r="C158" s="204">
        <f>'Input data'!C138</f>
        <v>6896.2705236743814</v>
      </c>
      <c r="D158" s="204">
        <f>'Input data'!D138</f>
        <v>29296855.10761394</v>
      </c>
      <c r="E158" s="473">
        <f>'Input data'!J138*C158</f>
        <v>82969.345325173606</v>
      </c>
      <c r="F158" s="474">
        <f>'Input data'!L138</f>
        <v>112266.20043278755</v>
      </c>
      <c r="G158" s="474">
        <f t="shared" si="133"/>
        <v>25725.071262263602</v>
      </c>
      <c r="H158" s="474">
        <f t="shared" si="125"/>
        <v>49377.029733234376</v>
      </c>
      <c r="I158" s="475">
        <f t="shared" si="99"/>
        <v>29296.855107613941</v>
      </c>
      <c r="J158" s="100">
        <f t="shared" si="132"/>
        <v>0.2</v>
      </c>
      <c r="K158" s="474">
        <f t="shared" si="126"/>
        <v>4056.2158416989073</v>
      </c>
      <c r="L158" s="474">
        <f t="shared" si="101"/>
        <v>0</v>
      </c>
      <c r="M158" s="474">
        <f t="shared" si="127"/>
        <v>4056.2158416989073</v>
      </c>
      <c r="N158" s="579">
        <f t="shared" si="131"/>
        <v>0.5</v>
      </c>
      <c r="O158" s="475">
        <f t="shared" si="102"/>
        <v>751.91700000000026</v>
      </c>
      <c r="P158" s="466">
        <f t="shared" si="130"/>
        <v>4808.1328416989072</v>
      </c>
      <c r="Q158" s="467">
        <f t="shared" si="103"/>
        <v>70293.968153799069</v>
      </c>
      <c r="R158" s="467">
        <f t="shared" si="128"/>
        <v>44568.896891535464</v>
      </c>
      <c r="S158" s="938">
        <f t="shared" si="104"/>
        <v>0.95117885556955406</v>
      </c>
      <c r="T158" s="118" t="str">
        <f t="shared" si="105"/>
        <v>Yes</v>
      </c>
      <c r="U158" s="938">
        <f t="shared" si="106"/>
        <v>0.95117885556955406</v>
      </c>
      <c r="V158" s="1247">
        <f t="shared" si="97"/>
        <v>67697.303541252099</v>
      </c>
      <c r="W158" s="1244">
        <f t="shared" si="98"/>
        <v>0.39699301053853986</v>
      </c>
      <c r="X158" s="473">
        <f t="shared" si="107"/>
        <v>25725.071262263609</v>
      </c>
      <c r="Y158" s="474">
        <f t="shared" si="108"/>
        <v>12503.401972250587</v>
      </c>
      <c r="Z158" s="474">
        <f t="shared" si="109"/>
        <v>4501.2599777522119</v>
      </c>
      <c r="AA158" s="474">
        <f t="shared" si="110"/>
        <v>0</v>
      </c>
      <c r="AB158" s="474">
        <f t="shared" si="111"/>
        <v>24967.570328985694</v>
      </c>
      <c r="AC158" s="474">
        <f t="shared" si="112"/>
        <v>67697.303541252099</v>
      </c>
      <c r="AD158" s="1240">
        <f t="shared" si="113"/>
        <v>0</v>
      </c>
      <c r="AE158" s="100">
        <f t="shared" si="114"/>
        <v>0.38000141684502625</v>
      </c>
      <c r="AF158" s="100">
        <f t="shared" si="115"/>
        <v>0.18469571634609497</v>
      </c>
      <c r="AG158" s="100">
        <f t="shared" si="116"/>
        <v>6.6490978846880058E-2</v>
      </c>
      <c r="AH158" s="100">
        <f t="shared" si="129"/>
        <v>0</v>
      </c>
      <c r="AI158" s="100">
        <f t="shared" si="117"/>
        <v>0.36881188796199882</v>
      </c>
      <c r="AJ158" s="471">
        <f t="shared" si="118"/>
        <v>1</v>
      </c>
      <c r="AK158" s="1250">
        <f t="shared" si="119"/>
        <v>23437.484086091154</v>
      </c>
      <c r="AL158" s="1251">
        <f t="shared" si="120"/>
        <v>2161.8861344661377</v>
      </c>
      <c r="AM158" s="1251">
        <f t="shared" si="121"/>
        <v>125.70104170631902</v>
      </c>
      <c r="AN158" s="1251">
        <f t="shared" si="122"/>
        <v>25725.071262263609</v>
      </c>
      <c r="AO158" s="1277">
        <f t="shared" si="123"/>
        <v>0</v>
      </c>
    </row>
    <row r="159" spans="1:41">
      <c r="A159" s="89">
        <f>'Input data'!A139</f>
        <v>2039</v>
      </c>
      <c r="B159" s="152">
        <f>'Input data'!B139</f>
        <v>69.256822999999997</v>
      </c>
      <c r="C159" s="204">
        <f>'Input data'!C139</f>
        <v>7141.3467562484384</v>
      </c>
      <c r="D159" s="204">
        <f>'Input data'!D139</f>
        <v>27723359.898958791</v>
      </c>
      <c r="E159" s="473">
        <f>'Input data'!J139*C159</f>
        <v>85917.868661319575</v>
      </c>
      <c r="F159" s="474">
        <f>'Input data'!L139</f>
        <v>113641.22856027837</v>
      </c>
      <c r="G159" s="474">
        <f t="shared" si="133"/>
        <v>24823.692937269236</v>
      </c>
      <c r="H159" s="474">
        <f t="shared" si="125"/>
        <v>50493.641604355187</v>
      </c>
      <c r="I159" s="475">
        <f t="shared" si="99"/>
        <v>27723.359898958792</v>
      </c>
      <c r="J159" s="100">
        <f t="shared" si="132"/>
        <v>0.2</v>
      </c>
      <c r="K159" s="474">
        <f t="shared" si="126"/>
        <v>3838.3618717509307</v>
      </c>
      <c r="L159" s="474">
        <f t="shared" si="101"/>
        <v>0</v>
      </c>
      <c r="M159" s="474">
        <f t="shared" si="127"/>
        <v>3838.3618717509307</v>
      </c>
      <c r="N159" s="579">
        <f t="shared" si="131"/>
        <v>0.5</v>
      </c>
      <c r="O159" s="475">
        <f t="shared" si="102"/>
        <v>751.91700000000026</v>
      </c>
      <c r="P159" s="466">
        <f t="shared" si="130"/>
        <v>4590.2788717509311</v>
      </c>
      <c r="Q159" s="467">
        <f t="shared" si="103"/>
        <v>70727.055669873502</v>
      </c>
      <c r="R159" s="467">
        <f t="shared" si="128"/>
        <v>45903.362732604262</v>
      </c>
      <c r="S159" s="938">
        <f t="shared" si="104"/>
        <v>0.94551814735184958</v>
      </c>
      <c r="T159" s="118" t="str">
        <f t="shared" si="105"/>
        <v>Yes</v>
      </c>
      <c r="U159" s="938">
        <f t="shared" si="106"/>
        <v>0.94551814735184958</v>
      </c>
      <c r="V159" s="1247">
        <f t="shared" si="97"/>
        <v>67737.865827674119</v>
      </c>
      <c r="W159" s="1244">
        <f t="shared" si="98"/>
        <v>0.4039322991677784</v>
      </c>
      <c r="X159" s="473">
        <f t="shared" si="107"/>
        <v>24823.692937269243</v>
      </c>
      <c r="Y159" s="474">
        <f t="shared" si="108"/>
        <v>12424.815198580965</v>
      </c>
      <c r="Z159" s="474">
        <f t="shared" si="109"/>
        <v>4634.5022640663983</v>
      </c>
      <c r="AA159" s="474">
        <f t="shared" si="110"/>
        <v>0</v>
      </c>
      <c r="AB159" s="474">
        <f t="shared" si="111"/>
        <v>25854.855427757517</v>
      </c>
      <c r="AC159" s="474">
        <f t="shared" si="112"/>
        <v>67737.865827674119</v>
      </c>
      <c r="AD159" s="1240">
        <f t="shared" si="113"/>
        <v>0</v>
      </c>
      <c r="AE159" s="100">
        <f t="shared" si="114"/>
        <v>0.36646700680563205</v>
      </c>
      <c r="AF159" s="100">
        <f t="shared" si="115"/>
        <v>0.18342495806097336</v>
      </c>
      <c r="AG159" s="100">
        <f t="shared" si="116"/>
        <v>6.8418191323839805E-2</v>
      </c>
      <c r="AH159" s="100">
        <f t="shared" si="129"/>
        <v>0</v>
      </c>
      <c r="AI159" s="100">
        <f t="shared" si="117"/>
        <v>0.38168984380955484</v>
      </c>
      <c r="AJ159" s="471">
        <f t="shared" si="118"/>
        <v>1</v>
      </c>
      <c r="AK159" s="1250">
        <f t="shared" si="119"/>
        <v>22178.687919167034</v>
      </c>
      <c r="AL159" s="1251">
        <f t="shared" si="120"/>
        <v>2498.2883316831508</v>
      </c>
      <c r="AM159" s="1251">
        <f t="shared" si="121"/>
        <v>146.71668641905617</v>
      </c>
      <c r="AN159" s="1251">
        <f t="shared" si="122"/>
        <v>24823.692937269239</v>
      </c>
      <c r="AO159" s="1277">
        <f t="shared" si="123"/>
        <v>0</v>
      </c>
    </row>
    <row r="160" spans="1:41" s="1" customFormat="1">
      <c r="A160" s="89">
        <f>'Input data'!A140</f>
        <v>2040</v>
      </c>
      <c r="B160" s="152">
        <f>'Input data'!B140</f>
        <v>69.713937000000001</v>
      </c>
      <c r="C160" s="204">
        <f>'Input data'!C140</f>
        <v>7387.5940460773872</v>
      </c>
      <c r="D160" s="204">
        <f>'Input data'!D140</f>
        <v>25858520.356594972</v>
      </c>
      <c r="E160" s="473">
        <f>'Input data'!J140*C160</f>
        <v>88880.481040730767</v>
      </c>
      <c r="F160" s="474">
        <f>'Input data'!L140</f>
        <v>114739.00139732572</v>
      </c>
      <c r="G160" s="474">
        <f>G137*(1-$C$5)</f>
        <v>23953.89792166539</v>
      </c>
      <c r="H160" s="474">
        <f t="shared" si="125"/>
        <v>51313.341810605016</v>
      </c>
      <c r="I160" s="475">
        <f t="shared" si="99"/>
        <v>25858.520356594971</v>
      </c>
      <c r="J160" s="100">
        <f t="shared" si="132"/>
        <v>0.2</v>
      </c>
      <c r="K160" s="474">
        <f t="shared" si="126"/>
        <v>3580.1706199535047</v>
      </c>
      <c r="L160" s="474">
        <f t="shared" si="101"/>
        <v>0</v>
      </c>
      <c r="M160" s="474">
        <f t="shared" si="127"/>
        <v>3580.1706199535047</v>
      </c>
      <c r="N160" s="579">
        <f t="shared" si="131"/>
        <v>0.5</v>
      </c>
      <c r="O160" s="475">
        <f t="shared" si="102"/>
        <v>751.91700000000026</v>
      </c>
      <c r="P160" s="466">
        <f t="shared" si="130"/>
        <v>4332.0876199535051</v>
      </c>
      <c r="Q160" s="467">
        <f t="shared" si="103"/>
        <v>70935.152112316893</v>
      </c>
      <c r="R160" s="467">
        <f t="shared" si="128"/>
        <v>46981.254190651503</v>
      </c>
      <c r="S160" s="938">
        <f t="shared" si="104"/>
        <v>0.93498129674115005</v>
      </c>
      <c r="T160" s="118" t="str">
        <f t="shared" si="105"/>
        <v>Yes</v>
      </c>
      <c r="U160" s="938">
        <f t="shared" si="106"/>
        <v>0.93498129674115005</v>
      </c>
      <c r="V160" s="1247">
        <f t="shared" si="97"/>
        <v>67757.747206674248</v>
      </c>
      <c r="W160" s="1244">
        <f t="shared" si="98"/>
        <v>0.40946194073941522</v>
      </c>
      <c r="X160" s="473">
        <f t="shared" si="107"/>
        <v>23953.89792166539</v>
      </c>
      <c r="Y160" s="474">
        <f t="shared" si="108"/>
        <v>12289.087782565663</v>
      </c>
      <c r="Z160" s="474">
        <f t="shared" si="109"/>
        <v>4768.3812271582874</v>
      </c>
      <c r="AA160" s="474">
        <f t="shared" si="110"/>
        <v>0</v>
      </c>
      <c r="AB160" s="474">
        <f t="shared" si="111"/>
        <v>26746.380275284904</v>
      </c>
      <c r="AC160" s="474">
        <f t="shared" si="112"/>
        <v>67757.747206674248</v>
      </c>
      <c r="AD160" s="1240">
        <f t="shared" si="113"/>
        <v>0</v>
      </c>
      <c r="AE160" s="100">
        <f t="shared" si="114"/>
        <v>0.35352264367056602</v>
      </c>
      <c r="AF160" s="100">
        <f t="shared" si="115"/>
        <v>0.18136801014180068</v>
      </c>
      <c r="AG160" s="100">
        <f t="shared" si="116"/>
        <v>7.0373963476291518E-2</v>
      </c>
      <c r="AH160" s="100">
        <f t="shared" si="129"/>
        <v>0</v>
      </c>
      <c r="AI160" s="100">
        <f t="shared" si="117"/>
        <v>0.39473538271134173</v>
      </c>
      <c r="AJ160" s="471">
        <f t="shared" si="118"/>
        <v>1</v>
      </c>
      <c r="AK160" s="1250">
        <f t="shared" si="119"/>
        <v>20686.816285275978</v>
      </c>
      <c r="AL160" s="1251">
        <f t="shared" si="120"/>
        <v>3084.2665036996041</v>
      </c>
      <c r="AM160" s="1251">
        <f t="shared" si="121"/>
        <v>182.81513268980717</v>
      </c>
      <c r="AN160" s="1251">
        <f t="shared" si="122"/>
        <v>23953.89792166539</v>
      </c>
      <c r="AO160" s="1277">
        <f t="shared" si="123"/>
        <v>0</v>
      </c>
    </row>
    <row r="161" spans="1:41">
      <c r="A161" s="89">
        <f>'Input data'!A141</f>
        <v>2041</v>
      </c>
      <c r="B161" s="152">
        <f>'Input data'!B141</f>
        <v>70.160651999999999</v>
      </c>
      <c r="C161" s="204">
        <f>'Input data'!C141</f>
        <v>7634.1583288588727</v>
      </c>
      <c r="D161" s="204">
        <f>'Input data'!D141</f>
        <v>24072917.568159234</v>
      </c>
      <c r="E161" s="473">
        <f>'Input data'!J141*C161</f>
        <v>91846.907176817287</v>
      </c>
      <c r="F161" s="474">
        <f>'Input data'!L141</f>
        <v>115919.82474497652</v>
      </c>
      <c r="G161" s="474">
        <f>$G$160*(1+((($G$170/$G$160)^(1/($A$170-$A$160)))-1))^(A161-$A$160)</f>
        <v>22650.218174049241</v>
      </c>
      <c r="H161" s="474">
        <f t="shared" si="125"/>
        <v>52643.475020510581</v>
      </c>
      <c r="I161" s="475">
        <f t="shared" si="99"/>
        <v>24072.917568159235</v>
      </c>
      <c r="J161" s="100">
        <f t="shared" si="132"/>
        <v>0.2</v>
      </c>
      <c r="K161" s="474">
        <f t="shared" si="126"/>
        <v>3332.9498759237999</v>
      </c>
      <c r="L161" s="474">
        <f t="shared" si="101"/>
        <v>0</v>
      </c>
      <c r="M161" s="474">
        <f t="shared" si="127"/>
        <v>3332.9498759237999</v>
      </c>
      <c r="N161" s="579">
        <f t="shared" si="131"/>
        <v>0.5</v>
      </c>
      <c r="O161" s="475">
        <f t="shared" si="102"/>
        <v>751.91700000000026</v>
      </c>
      <c r="P161" s="466">
        <f t="shared" si="130"/>
        <v>4084.8668759238003</v>
      </c>
      <c r="Q161" s="467">
        <f t="shared" si="103"/>
        <v>71208.826318636013</v>
      </c>
      <c r="R161" s="467">
        <f t="shared" si="128"/>
        <v>48558.608144586775</v>
      </c>
      <c r="S161" s="938">
        <f t="shared" si="104"/>
        <v>0.93470929780072132</v>
      </c>
      <c r="T161" s="118" t="str">
        <f t="shared" si="105"/>
        <v>Yes</v>
      </c>
      <c r="U161" s="938">
        <f t="shared" si="106"/>
        <v>0.93470929780072132</v>
      </c>
      <c r="V161" s="1247">
        <f t="shared" si="97"/>
        <v>67361.216600389758</v>
      </c>
      <c r="W161" s="1244">
        <f t="shared" si="98"/>
        <v>0.41889821910458924</v>
      </c>
      <c r="X161" s="473">
        <f t="shared" si="107"/>
        <v>22650.218174049238</v>
      </c>
      <c r="Y161" s="474">
        <f t="shared" si="108"/>
        <v>12169.513115881549</v>
      </c>
      <c r="Z161" s="474">
        <f t="shared" si="109"/>
        <v>4902.4325319958352</v>
      </c>
      <c r="AA161" s="474">
        <f t="shared" si="110"/>
        <v>0</v>
      </c>
      <c r="AB161" s="474">
        <f t="shared" si="111"/>
        <v>27639.05277846313</v>
      </c>
      <c r="AC161" s="474">
        <f t="shared" si="112"/>
        <v>67361.216600389758</v>
      </c>
      <c r="AD161" s="1240">
        <f t="shared" si="113"/>
        <v>0</v>
      </c>
      <c r="AE161" s="100">
        <f t="shared" si="114"/>
        <v>0.33625013497630596</v>
      </c>
      <c r="AF161" s="100">
        <f t="shared" si="115"/>
        <v>0.18066053034753435</v>
      </c>
      <c r="AG161" s="100">
        <f t="shared" si="116"/>
        <v>7.2778265883746959E-2</v>
      </c>
      <c r="AH161" s="100">
        <f t="shared" si="129"/>
        <v>0</v>
      </c>
      <c r="AI161" s="100">
        <f t="shared" si="117"/>
        <v>0.41031106879241264</v>
      </c>
      <c r="AJ161" s="471">
        <f t="shared" si="118"/>
        <v>0.99999999999999989</v>
      </c>
      <c r="AK161" s="1250">
        <f t="shared" si="119"/>
        <v>19258.334054527386</v>
      </c>
      <c r="AL161" s="1251">
        <f t="shared" si="120"/>
        <v>3200.5386288989539</v>
      </c>
      <c r="AM161" s="1251">
        <f t="shared" si="121"/>
        <v>191.34549062289318</v>
      </c>
      <c r="AN161" s="1251">
        <f t="shared" si="122"/>
        <v>22650.218174049234</v>
      </c>
      <c r="AO161" s="1277">
        <f t="shared" si="123"/>
        <v>0</v>
      </c>
    </row>
    <row r="162" spans="1:41">
      <c r="A162" s="89">
        <f>'Input data'!A142</f>
        <v>2042</v>
      </c>
      <c r="B162" s="152">
        <f>'Input data'!B142</f>
        <v>70.595131999999992</v>
      </c>
      <c r="C162" s="204">
        <f>'Input data'!C142</f>
        <v>7883.3906371486164</v>
      </c>
      <c r="D162" s="204">
        <f>'Input data'!D142</f>
        <v>22453239.900567327</v>
      </c>
      <c r="E162" s="473">
        <f>'Input data'!J142*C162</f>
        <v>94845.432449527172</v>
      </c>
      <c r="F162" s="474">
        <f>'Input data'!L142</f>
        <v>117298.67235009449</v>
      </c>
      <c r="G162" s="474">
        <f t="shared" ref="G162:G169" si="134">$G$160*(1+((($G$170/$G$160)^(1/($A$170-$A$160)))-1))^(A162-$A$160)</f>
        <v>21417.490590039302</v>
      </c>
      <c r="H162" s="474">
        <f t="shared" si="125"/>
        <v>54076.787584821679</v>
      </c>
      <c r="I162" s="475">
        <f t="shared" si="99"/>
        <v>22453.239900567325</v>
      </c>
      <c r="J162" s="100">
        <f t="shared" si="132"/>
        <v>0.2</v>
      </c>
      <c r="K162" s="474">
        <f t="shared" si="126"/>
        <v>3108.7018400987936</v>
      </c>
      <c r="L162" s="474">
        <f t="shared" si="101"/>
        <v>0</v>
      </c>
      <c r="M162" s="474">
        <f t="shared" si="127"/>
        <v>3108.7018400987936</v>
      </c>
      <c r="N162" s="579">
        <f t="shared" si="131"/>
        <v>0.5</v>
      </c>
      <c r="O162" s="475">
        <f t="shared" si="102"/>
        <v>751.91700000000026</v>
      </c>
      <c r="P162" s="466">
        <f t="shared" si="130"/>
        <v>3860.618840098794</v>
      </c>
      <c r="Q162" s="467">
        <f t="shared" si="103"/>
        <v>71633.659334762197</v>
      </c>
      <c r="R162" s="467">
        <f t="shared" si="128"/>
        <v>50216.168744722891</v>
      </c>
      <c r="S162" s="938">
        <f t="shared" si="104"/>
        <v>0.93562828473457216</v>
      </c>
      <c r="T162" s="118" t="str">
        <f t="shared" si="105"/>
        <v>Yes</v>
      </c>
      <c r="U162" s="938">
        <f t="shared" si="106"/>
        <v>0.93562828473457216</v>
      </c>
      <c r="V162" s="1247">
        <f t="shared" si="97"/>
        <v>67082.503605371632</v>
      </c>
      <c r="W162" s="1244">
        <f t="shared" si="98"/>
        <v>0.42810517577595075</v>
      </c>
      <c r="X162" s="473">
        <f t="shared" si="107"/>
        <v>21417.490590039299</v>
      </c>
      <c r="Y162" s="474">
        <f t="shared" si="108"/>
        <v>12085.693912561321</v>
      </c>
      <c r="Z162" s="474">
        <f t="shared" si="109"/>
        <v>5037.9343806700135</v>
      </c>
      <c r="AA162" s="474">
        <f t="shared" si="110"/>
        <v>0</v>
      </c>
      <c r="AB162" s="474">
        <f t="shared" si="111"/>
        <v>28541.384722100996</v>
      </c>
      <c r="AC162" s="474">
        <f t="shared" si="112"/>
        <v>67082.503605371632</v>
      </c>
      <c r="AD162" s="1240">
        <f t="shared" si="113"/>
        <v>0</v>
      </c>
      <c r="AE162" s="100">
        <f t="shared" si="114"/>
        <v>0.31927088941153192</v>
      </c>
      <c r="AF162" s="100">
        <f t="shared" si="115"/>
        <v>0.18016164071123844</v>
      </c>
      <c r="AG162" s="100">
        <f t="shared" si="116"/>
        <v>7.5100571831767479E-2</v>
      </c>
      <c r="AH162" s="100">
        <f t="shared" si="129"/>
        <v>0</v>
      </c>
      <c r="AI162" s="100">
        <f t="shared" si="117"/>
        <v>0.42546689804546212</v>
      </c>
      <c r="AJ162" s="471">
        <f t="shared" si="118"/>
        <v>0.99999999999999989</v>
      </c>
      <c r="AK162" s="1250">
        <f t="shared" si="119"/>
        <v>17962.591920453859</v>
      </c>
      <c r="AL162" s="1251">
        <f t="shared" si="120"/>
        <v>3258.5073120702259</v>
      </c>
      <c r="AM162" s="1251">
        <f t="shared" si="121"/>
        <v>196.39135751521081</v>
      </c>
      <c r="AN162" s="1251">
        <f t="shared" si="122"/>
        <v>21417.490590039295</v>
      </c>
      <c r="AO162" s="1277">
        <f t="shared" si="123"/>
        <v>0</v>
      </c>
    </row>
    <row r="163" spans="1:41">
      <c r="A163" s="89">
        <f>'Input data'!A143</f>
        <v>2043</v>
      </c>
      <c r="B163" s="152">
        <f>'Input data'!B143</f>
        <v>71.016168000000008</v>
      </c>
      <c r="C163" s="204">
        <f>'Input data'!C143</f>
        <v>8127.9459221782263</v>
      </c>
      <c r="D163" s="204">
        <f>'Input data'!D143</f>
        <v>20130442.654288623</v>
      </c>
      <c r="E163" s="473">
        <f>'Input data'!J143*C163</f>
        <v>97787.68824199673</v>
      </c>
      <c r="F163" s="474">
        <f>'Input data'!L143</f>
        <v>117918.13089628535</v>
      </c>
      <c r="G163" s="474">
        <f t="shared" si="134"/>
        <v>20251.853631148377</v>
      </c>
      <c r="H163" s="474">
        <f t="shared" si="125"/>
        <v>54750.87753697118</v>
      </c>
      <c r="I163" s="475">
        <f t="shared" si="99"/>
        <v>20130.442654288625</v>
      </c>
      <c r="J163" s="100">
        <f t="shared" si="132"/>
        <v>0.2</v>
      </c>
      <c r="K163" s="474">
        <f t="shared" si="126"/>
        <v>2787.1053085665862</v>
      </c>
      <c r="L163" s="474">
        <f t="shared" si="101"/>
        <v>0</v>
      </c>
      <c r="M163" s="474">
        <f t="shared" si="127"/>
        <v>2787.1053085665862</v>
      </c>
      <c r="N163" s="579">
        <f t="shared" si="131"/>
        <v>0.5</v>
      </c>
      <c r="O163" s="475">
        <f t="shared" si="102"/>
        <v>751.91700000000026</v>
      </c>
      <c r="P163" s="466">
        <f t="shared" si="130"/>
        <v>3539.0223085665866</v>
      </c>
      <c r="Q163" s="467">
        <f t="shared" si="103"/>
        <v>71463.708859552964</v>
      </c>
      <c r="R163" s="467">
        <f t="shared" si="128"/>
        <v>51211.855228404587</v>
      </c>
      <c r="S163" s="938">
        <f t="shared" si="104"/>
        <v>0.92508042177357197</v>
      </c>
      <c r="T163" s="118" t="str">
        <f t="shared" si="105"/>
        <v>Yes</v>
      </c>
      <c r="U163" s="938">
        <f t="shared" si="106"/>
        <v>0.92508042177357197</v>
      </c>
      <c r="V163" s="1247">
        <f t="shared" si="97"/>
        <v>66706.275667880778</v>
      </c>
      <c r="W163" s="1244">
        <f t="shared" si="98"/>
        <v>0.43430009311670525</v>
      </c>
      <c r="X163" s="473">
        <f t="shared" si="107"/>
        <v>20251.853631148377</v>
      </c>
      <c r="Y163" s="474">
        <f t="shared" si="108"/>
        <v>11856.744838119454</v>
      </c>
      <c r="Z163" s="474">
        <f t="shared" si="109"/>
        <v>5170.8934398383335</v>
      </c>
      <c r="AA163" s="474">
        <f t="shared" si="110"/>
        <v>0</v>
      </c>
      <c r="AB163" s="474">
        <f t="shared" si="111"/>
        <v>29426.783758774611</v>
      </c>
      <c r="AC163" s="474">
        <f t="shared" si="112"/>
        <v>66706.275667880778</v>
      </c>
      <c r="AD163" s="1240">
        <f t="shared" si="113"/>
        <v>0</v>
      </c>
      <c r="AE163" s="100">
        <f t="shared" si="114"/>
        <v>0.3035974266046409</v>
      </c>
      <c r="AF163" s="100">
        <f t="shared" si="115"/>
        <v>0.17774556770568595</v>
      </c>
      <c r="AG163" s="100">
        <f t="shared" si="116"/>
        <v>7.751734582789982E-2</v>
      </c>
      <c r="AH163" s="100">
        <f t="shared" si="129"/>
        <v>0</v>
      </c>
      <c r="AI163" s="100">
        <f t="shared" si="117"/>
        <v>0.44113965986177328</v>
      </c>
      <c r="AJ163" s="471">
        <f t="shared" si="118"/>
        <v>0.99999999999999989</v>
      </c>
      <c r="AK163" s="1250">
        <f t="shared" si="119"/>
        <v>16104.3541234309</v>
      </c>
      <c r="AL163" s="1251">
        <f t="shared" si="120"/>
        <v>3910.0895178555452</v>
      </c>
      <c r="AM163" s="1251">
        <f t="shared" si="121"/>
        <v>237.4099898619302</v>
      </c>
      <c r="AN163" s="1251">
        <f t="shared" si="122"/>
        <v>20251.853631148377</v>
      </c>
      <c r="AO163" s="1277">
        <f t="shared" si="123"/>
        <v>0</v>
      </c>
    </row>
    <row r="164" spans="1:41">
      <c r="A164" s="89">
        <f>'Input data'!A144</f>
        <v>2044</v>
      </c>
      <c r="B164" s="152">
        <f>'Input data'!B144</f>
        <v>71.423670999999999</v>
      </c>
      <c r="C164" s="204">
        <f>'Input data'!C144</f>
        <v>8368.8893349840855</v>
      </c>
      <c r="D164" s="204">
        <f>'Input data'!D144</f>
        <v>17937118.955715362</v>
      </c>
      <c r="E164" s="473">
        <f>'Input data'!J144*C164</f>
        <v>100686.48943494412</v>
      </c>
      <c r="F164" s="474">
        <f>'Input data'!L144</f>
        <v>118623.60839065947</v>
      </c>
      <c r="G164" s="474">
        <f t="shared" si="134"/>
        <v>19149.655921324487</v>
      </c>
      <c r="H164" s="474">
        <f t="shared" si="125"/>
        <v>55458.09842509868</v>
      </c>
      <c r="I164" s="475">
        <f t="shared" si="99"/>
        <v>17937.118955715363</v>
      </c>
      <c r="J164" s="100">
        <f t="shared" si="132"/>
        <v>0.2</v>
      </c>
      <c r="K164" s="474">
        <f t="shared" si="126"/>
        <v>2483.4346825063039</v>
      </c>
      <c r="L164" s="474">
        <f t="shared" si="101"/>
        <v>0</v>
      </c>
      <c r="M164" s="474">
        <f t="shared" si="127"/>
        <v>2483.4346825063039</v>
      </c>
      <c r="N164" s="579">
        <f t="shared" si="131"/>
        <v>0.5</v>
      </c>
      <c r="O164" s="475">
        <f t="shared" si="102"/>
        <v>751.91700000000026</v>
      </c>
      <c r="P164" s="466">
        <f t="shared" si="130"/>
        <v>3235.3516825063043</v>
      </c>
      <c r="Q164" s="467">
        <f t="shared" si="103"/>
        <v>71372.402663916873</v>
      </c>
      <c r="R164" s="467">
        <f t="shared" si="128"/>
        <v>52222.746742592382</v>
      </c>
      <c r="S164" s="938">
        <f t="shared" si="104"/>
        <v>0.91582369608094505</v>
      </c>
      <c r="T164" s="118" t="str">
        <f t="shared" si="105"/>
        <v>Yes</v>
      </c>
      <c r="U164" s="938">
        <f t="shared" si="106"/>
        <v>0.91582369608094505</v>
      </c>
      <c r="V164" s="1247">
        <f>AC164</f>
        <v>66400.861648067119</v>
      </c>
      <c r="W164" s="1244">
        <f t="shared" si="98"/>
        <v>0.44023906751014341</v>
      </c>
      <c r="X164" s="473">
        <f t="shared" si="107"/>
        <v>19149.655921324495</v>
      </c>
      <c r="Y164" s="474">
        <f t="shared" si="108"/>
        <v>11650.210709662084</v>
      </c>
      <c r="Z164" s="474">
        <f t="shared" si="109"/>
        <v>5301.8888075139585</v>
      </c>
      <c r="AA164" s="474">
        <f t="shared" si="110"/>
        <v>0</v>
      </c>
      <c r="AB164" s="474">
        <f t="shared" si="111"/>
        <v>30299.106209566587</v>
      </c>
      <c r="AC164" s="474">
        <f t="shared" si="112"/>
        <v>66400.861648067119</v>
      </c>
      <c r="AD164" s="1240">
        <f t="shared" si="113"/>
        <v>0</v>
      </c>
      <c r="AE164" s="100">
        <f t="shared" si="114"/>
        <v>0.28839469015959562</v>
      </c>
      <c r="AF164" s="100">
        <f t="shared" si="115"/>
        <v>0.17545270378281624</v>
      </c>
      <c r="AG164" s="100">
        <f t="shared" si="116"/>
        <v>7.9846686864014402E-2</v>
      </c>
      <c r="AH164" s="100">
        <f t="shared" si="129"/>
        <v>0</v>
      </c>
      <c r="AI164" s="100">
        <f t="shared" si="117"/>
        <v>0.45630591919357377</v>
      </c>
      <c r="AJ164" s="471">
        <f t="shared" si="118"/>
        <v>1</v>
      </c>
      <c r="AK164" s="1250">
        <f t="shared" si="119"/>
        <v>14349.695164572291</v>
      </c>
      <c r="AL164" s="1251">
        <f t="shared" si="120"/>
        <v>4523.4339015419882</v>
      </c>
      <c r="AM164" s="1251">
        <f t="shared" si="121"/>
        <v>276.52685521021391</v>
      </c>
      <c r="AN164" s="1251">
        <f t="shared" si="122"/>
        <v>19149.655921324491</v>
      </c>
      <c r="AO164" s="1277">
        <f t="shared" si="123"/>
        <v>0</v>
      </c>
    </row>
    <row r="165" spans="1:41">
      <c r="A165" s="89">
        <f>'Input data'!A145</f>
        <v>2045</v>
      </c>
      <c r="B165" s="152">
        <f>'Input data'!B145</f>
        <v>71.816201000000007</v>
      </c>
      <c r="C165" s="204">
        <f>'Input data'!C145</f>
        <v>8606.6033634151627</v>
      </c>
      <c r="D165" s="204">
        <f>'Input data'!D145</f>
        <v>16782742.966516778</v>
      </c>
      <c r="E165" s="473">
        <f>'Input data'!J145*C165</f>
        <v>103546.43775713198</v>
      </c>
      <c r="F165" s="474">
        <f>'Input data'!L145</f>
        <v>120329.18072364875</v>
      </c>
      <c r="G165" s="474">
        <f t="shared" si="134"/>
        <v>18107.444808958157</v>
      </c>
      <c r="H165" s="474">
        <f t="shared" si="125"/>
        <v>57058.041489248528</v>
      </c>
      <c r="I165" s="475">
        <f t="shared" si="99"/>
        <v>16782.742966516777</v>
      </c>
      <c r="J165" s="100">
        <f t="shared" si="132"/>
        <v>0.2</v>
      </c>
      <c r="K165" s="474">
        <f t="shared" si="126"/>
        <v>2323.6087162903177</v>
      </c>
      <c r="L165" s="474">
        <f t="shared" si="101"/>
        <v>0</v>
      </c>
      <c r="M165" s="474">
        <f t="shared" si="127"/>
        <v>2323.6087162903177</v>
      </c>
      <c r="N165" s="579">
        <f t="shared" si="131"/>
        <v>0.5</v>
      </c>
      <c r="O165" s="475">
        <f t="shared" si="102"/>
        <v>751.91700000000026</v>
      </c>
      <c r="P165" s="466">
        <f t="shared" si="130"/>
        <v>3075.5257162903181</v>
      </c>
      <c r="Q165" s="467">
        <f t="shared" si="103"/>
        <v>72089.96058191637</v>
      </c>
      <c r="R165" s="467">
        <f t="shared" si="128"/>
        <v>53982.515772958213</v>
      </c>
      <c r="S165" s="938">
        <f t="shared" si="104"/>
        <v>0.92020201329913498</v>
      </c>
      <c r="T165" s="118" t="str">
        <f t="shared" si="105"/>
        <v>Yes</v>
      </c>
      <c r="U165" s="938">
        <f t="shared" si="106"/>
        <v>0.92020201329913498</v>
      </c>
      <c r="V165" s="1247">
        <f t="shared" si="97"/>
        <v>66346.664950690567</v>
      </c>
      <c r="W165" s="1244">
        <f t="shared" si="98"/>
        <v>0.44862364597109561</v>
      </c>
      <c r="X165" s="473">
        <f t="shared" si="107"/>
        <v>18107.444808958153</v>
      </c>
      <c r="Y165" s="474">
        <f t="shared" si="108"/>
        <v>11648.354857408705</v>
      </c>
      <c r="Z165" s="474">
        <f t="shared" si="109"/>
        <v>5431.1284335047867</v>
      </c>
      <c r="AA165" s="474">
        <f t="shared" si="110"/>
        <v>0</v>
      </c>
      <c r="AB165" s="474">
        <f t="shared" si="111"/>
        <v>31159.736850818917</v>
      </c>
      <c r="AC165" s="474">
        <f t="shared" si="112"/>
        <v>66346.664950690567</v>
      </c>
      <c r="AD165" s="1240">
        <f t="shared" si="113"/>
        <v>0</v>
      </c>
      <c r="AE165" s="100">
        <f t="shared" si="114"/>
        <v>0.27292170333528848</v>
      </c>
      <c r="AF165" s="100">
        <f t="shared" si="115"/>
        <v>0.17556805403957934</v>
      </c>
      <c r="AG165" s="100">
        <f t="shared" si="116"/>
        <v>8.1859855918021654E-2</v>
      </c>
      <c r="AH165" s="100">
        <f t="shared" si="129"/>
        <v>0</v>
      </c>
      <c r="AI165" s="100">
        <f t="shared" si="117"/>
        <v>0.46965038670711046</v>
      </c>
      <c r="AJ165" s="471">
        <f t="shared" si="118"/>
        <v>1</v>
      </c>
      <c r="AK165" s="1250">
        <f t="shared" si="119"/>
        <v>13426.19437321342</v>
      </c>
      <c r="AL165" s="1251">
        <f t="shared" si="120"/>
        <v>4409.9563845631374</v>
      </c>
      <c r="AM165" s="1251">
        <f t="shared" si="121"/>
        <v>271.29405118159309</v>
      </c>
      <c r="AN165" s="1251">
        <f t="shared" si="122"/>
        <v>18107.444808958153</v>
      </c>
      <c r="AO165" s="1277">
        <f t="shared" si="123"/>
        <v>0</v>
      </c>
    </row>
    <row r="166" spans="1:41">
      <c r="A166" s="89">
        <f>'Input data'!A146</f>
        <v>2046</v>
      </c>
      <c r="B166" s="152">
        <f>'Input data'!B146</f>
        <v>72.192155</v>
      </c>
      <c r="C166" s="204">
        <f>'Input data'!C146</f>
        <v>8845.4005301521538</v>
      </c>
      <c r="D166" s="204">
        <f>'Input data'!D146</f>
        <v>13700884.827145061</v>
      </c>
      <c r="E166" s="473">
        <f>'Input data'!J146*C166</f>
        <v>106419.41736569845</v>
      </c>
      <c r="F166" s="474">
        <f>'Input data'!L146</f>
        <v>120120.30219284352</v>
      </c>
      <c r="G166" s="474">
        <f t="shared" si="134"/>
        <v>17121.955551397077</v>
      </c>
      <c r="H166" s="474">
        <f t="shared" si="125"/>
        <v>56799.890160849092</v>
      </c>
      <c r="I166" s="475">
        <f t="shared" si="99"/>
        <v>13700.884827145061</v>
      </c>
      <c r="J166" s="100">
        <f t="shared" si="132"/>
        <v>0.2</v>
      </c>
      <c r="K166" s="474">
        <f t="shared" si="126"/>
        <v>1896.91848756541</v>
      </c>
      <c r="L166" s="474">
        <f t="shared" si="101"/>
        <v>0</v>
      </c>
      <c r="M166" s="474">
        <f t="shared" si="127"/>
        <v>1896.91848756541</v>
      </c>
      <c r="N166" s="579">
        <f t="shared" si="131"/>
        <v>0.5</v>
      </c>
      <c r="O166" s="475">
        <f t="shared" si="102"/>
        <v>751.91700000000026</v>
      </c>
      <c r="P166" s="466">
        <f t="shared" si="130"/>
        <v>2648.8354875654104</v>
      </c>
      <c r="Q166" s="467">
        <f t="shared" si="103"/>
        <v>71273.010224680766</v>
      </c>
      <c r="R166" s="467">
        <f t="shared" si="128"/>
        <v>54151.054673283688</v>
      </c>
      <c r="S166" s="938">
        <f t="shared" si="104"/>
        <v>0.89784426313885191</v>
      </c>
      <c r="T166" s="118" t="str">
        <f t="shared" si="105"/>
        <v>Yes</v>
      </c>
      <c r="U166" s="938">
        <f t="shared" si="106"/>
        <v>0.89784426313885191</v>
      </c>
      <c r="V166" s="1247">
        <f t="shared" si="97"/>
        <v>65969.247519559838</v>
      </c>
      <c r="W166" s="1244">
        <f t="shared" si="98"/>
        <v>0.4508068468421641</v>
      </c>
      <c r="X166" s="473">
        <f t="shared" si="107"/>
        <v>17121.955551397074</v>
      </c>
      <c r="Y166" s="474">
        <f t="shared" si="108"/>
        <v>11262.046096311424</v>
      </c>
      <c r="Z166" s="474">
        <f t="shared" si="109"/>
        <v>5560.9569367717122</v>
      </c>
      <c r="AA166" s="474">
        <f t="shared" si="110"/>
        <v>0</v>
      </c>
      <c r="AB166" s="474">
        <f t="shared" si="111"/>
        <v>32024.288935079625</v>
      </c>
      <c r="AC166" s="474">
        <f t="shared" si="112"/>
        <v>65969.247519559838</v>
      </c>
      <c r="AD166" s="1240">
        <f t="shared" si="113"/>
        <v>0</v>
      </c>
      <c r="AE166" s="100">
        <f t="shared" si="114"/>
        <v>0.25954450285825109</v>
      </c>
      <c r="AF166" s="100">
        <f t="shared" si="115"/>
        <v>0.170716606900393</v>
      </c>
      <c r="AG166" s="100">
        <f t="shared" si="116"/>
        <v>8.4296200818766237E-2</v>
      </c>
      <c r="AH166" s="100">
        <f t="shared" si="129"/>
        <v>0</v>
      </c>
      <c r="AI166" s="100">
        <f t="shared" si="117"/>
        <v>0.48544268942258961</v>
      </c>
      <c r="AJ166" s="471">
        <f t="shared" si="118"/>
        <v>0.99999999999999989</v>
      </c>
      <c r="AK166" s="1250">
        <f t="shared" si="119"/>
        <v>10960.707861716048</v>
      </c>
      <c r="AL166" s="1251">
        <f t="shared" si="120"/>
        <v>5802.1751524339325</v>
      </c>
      <c r="AM166" s="1251">
        <f t="shared" si="121"/>
        <v>359.07253724709017</v>
      </c>
      <c r="AN166" s="1251">
        <f t="shared" si="122"/>
        <v>17121.95555139707</v>
      </c>
      <c r="AO166" s="1277">
        <f t="shared" si="123"/>
        <v>0</v>
      </c>
    </row>
    <row r="167" spans="1:41">
      <c r="A167" s="89">
        <f>'Input data'!A147</f>
        <v>2047</v>
      </c>
      <c r="B167" s="152">
        <f>'Input data'!B147</f>
        <v>72.55139299999999</v>
      </c>
      <c r="C167" s="204">
        <f>'Input data'!C147</f>
        <v>9086.3460453705939</v>
      </c>
      <c r="D167" s="204">
        <f>'Input data'!D147</f>
        <v>10954052.763386235</v>
      </c>
      <c r="E167" s="473">
        <f>'Input data'!J147*C167</f>
        <v>109318.24385286751</v>
      </c>
      <c r="F167" s="474">
        <f>'Input data'!L147</f>
        <v>120272.29661625375</v>
      </c>
      <c r="G167" s="474">
        <f t="shared" si="134"/>
        <v>16190.101088088571</v>
      </c>
      <c r="H167" s="474">
        <f t="shared" si="125"/>
        <v>56817.341139450815</v>
      </c>
      <c r="I167" s="475">
        <f t="shared" si="99"/>
        <v>10954.052763386235</v>
      </c>
      <c r="J167" s="100">
        <f t="shared" si="132"/>
        <v>0.2</v>
      </c>
      <c r="K167" s="474">
        <f t="shared" si="126"/>
        <v>1516.6133766386936</v>
      </c>
      <c r="L167" s="474">
        <f t="shared" si="101"/>
        <v>0</v>
      </c>
      <c r="M167" s="474">
        <f t="shared" si="127"/>
        <v>1516.6133766386936</v>
      </c>
      <c r="N167" s="579">
        <f t="shared" si="131"/>
        <v>0.5</v>
      </c>
      <c r="O167" s="475">
        <f t="shared" si="102"/>
        <v>751.91700000000026</v>
      </c>
      <c r="P167" s="466">
        <f t="shared" si="130"/>
        <v>2268.5303766386937</v>
      </c>
      <c r="Q167" s="467">
        <f t="shared" si="103"/>
        <v>70738.911850900695</v>
      </c>
      <c r="R167" s="467">
        <f t="shared" si="128"/>
        <v>54548.810762812122</v>
      </c>
      <c r="S167" s="938">
        <f t="shared" si="104"/>
        <v>0.88016492729328721</v>
      </c>
      <c r="T167" s="118" t="str">
        <f t="shared" si="105"/>
        <v>Yes</v>
      </c>
      <c r="U167" s="938">
        <f t="shared" si="106"/>
        <v>0.88016492729328721</v>
      </c>
      <c r="V167" s="1247">
        <f t="shared" si="97"/>
        <v>65723.485853441642</v>
      </c>
      <c r="W167" s="1244">
        <f t="shared" si="98"/>
        <v>0.45354426827699168</v>
      </c>
      <c r="X167" s="473">
        <f t="shared" si="107"/>
        <v>16190.101088088573</v>
      </c>
      <c r="Y167" s="474">
        <f t="shared" si="108"/>
        <v>10944.812320331197</v>
      </c>
      <c r="Z167" s="474">
        <f t="shared" si="109"/>
        <v>5691.9534474804905</v>
      </c>
      <c r="AA167" s="474">
        <f t="shared" si="110"/>
        <v>0</v>
      </c>
      <c r="AB167" s="474">
        <f t="shared" si="111"/>
        <v>32896.618997541387</v>
      </c>
      <c r="AC167" s="474">
        <f t="shared" si="112"/>
        <v>65723.485853441642</v>
      </c>
      <c r="AD167" s="1240">
        <f t="shared" si="113"/>
        <v>0</v>
      </c>
      <c r="AE167" s="100">
        <f t="shared" si="114"/>
        <v>0.24633661586653002</v>
      </c>
      <c r="AF167" s="100">
        <f t="shared" si="115"/>
        <v>0.16652817753363378</v>
      </c>
      <c r="AG167" s="100">
        <f t="shared" si="116"/>
        <v>8.6604558074918792E-2</v>
      </c>
      <c r="AH167" s="100">
        <f t="shared" si="129"/>
        <v>0</v>
      </c>
      <c r="AI167" s="100">
        <f t="shared" si="117"/>
        <v>0.50053064852491758</v>
      </c>
      <c r="AJ167" s="471">
        <f t="shared" si="118"/>
        <v>1.0000000000000002</v>
      </c>
      <c r="AK167" s="1250">
        <f t="shared" si="119"/>
        <v>8763.2422107089878</v>
      </c>
      <c r="AL167" s="1251">
        <f t="shared" si="120"/>
        <v>6991.7161307194519</v>
      </c>
      <c r="AM167" s="1251">
        <f t="shared" si="121"/>
        <v>435.14274666013108</v>
      </c>
      <c r="AN167" s="1251">
        <f t="shared" si="122"/>
        <v>16190.10108808857</v>
      </c>
      <c r="AO167" s="1277">
        <f t="shared" si="123"/>
        <v>0</v>
      </c>
    </row>
    <row r="168" spans="1:41">
      <c r="A168" s="89">
        <f>'Input data'!A148</f>
        <v>2048</v>
      </c>
      <c r="B168" s="152">
        <f>'Input data'!B148</f>
        <v>72.894218999999993</v>
      </c>
      <c r="C168" s="204">
        <f>'Input data'!C148</f>
        <v>9321.3353976278067</v>
      </c>
      <c r="D168" s="204">
        <f>'Input data'!D148</f>
        <v>8108435.8304824755</v>
      </c>
      <c r="E168" s="473">
        <f>'Input data'!J148*C168</f>
        <v>112145.41147168932</v>
      </c>
      <c r="F168" s="474">
        <f>'Input data'!L148</f>
        <v>120253.84730217179</v>
      </c>
      <c r="G168" s="474">
        <f t="shared" si="134"/>
        <v>15308.962370313993</v>
      </c>
      <c r="H168" s="474">
        <f t="shared" si="125"/>
        <v>56650.253119826826</v>
      </c>
      <c r="I168" s="475">
        <f t="shared" si="99"/>
        <v>8108.4358304824755</v>
      </c>
      <c r="J168" s="100">
        <f t="shared" si="132"/>
        <v>0.2</v>
      </c>
      <c r="K168" s="474">
        <f t="shared" si="126"/>
        <v>1122.6312771862808</v>
      </c>
      <c r="L168" s="474">
        <f t="shared" si="101"/>
        <v>0</v>
      </c>
      <c r="M168" s="474">
        <f t="shared" si="127"/>
        <v>1122.6312771862808</v>
      </c>
      <c r="N168" s="579">
        <f t="shared" si="131"/>
        <v>0.5</v>
      </c>
      <c r="O168" s="475">
        <f t="shared" si="102"/>
        <v>751.91700000000026</v>
      </c>
      <c r="P168" s="466">
        <f t="shared" si="130"/>
        <v>1874.5482771862812</v>
      </c>
      <c r="Q168" s="467">
        <f t="shared" si="103"/>
        <v>70084.667212954533</v>
      </c>
      <c r="R168" s="467">
        <f t="shared" si="128"/>
        <v>54775.704842640538</v>
      </c>
      <c r="S168" s="938">
        <f t="shared" si="104"/>
        <v>0.86128140814560383</v>
      </c>
      <c r="T168" s="118" t="str">
        <f t="shared" si="105"/>
        <v>Yes</v>
      </c>
      <c r="U168" s="938">
        <f t="shared" si="106"/>
        <v>0.86128140814560383</v>
      </c>
      <c r="V168" s="1247">
        <f t="shared" si="97"/>
        <v>65478.142459531271</v>
      </c>
      <c r="W168" s="1244">
        <f t="shared" si="98"/>
        <v>0.45550064360935638</v>
      </c>
      <c r="X168" s="473">
        <f t="shared" si="107"/>
        <v>15308.962370313995</v>
      </c>
      <c r="Y168" s="474">
        <f t="shared" si="108"/>
        <v>10602.083261543801</v>
      </c>
      <c r="Z168" s="474">
        <f t="shared" si="109"/>
        <v>5819.7117299764459</v>
      </c>
      <c r="AA168" s="474">
        <f t="shared" si="110"/>
        <v>0</v>
      </c>
      <c r="AB168" s="474">
        <f t="shared" si="111"/>
        <v>33747.385097697028</v>
      </c>
      <c r="AC168" s="474">
        <f t="shared" si="112"/>
        <v>65478.142459531271</v>
      </c>
      <c r="AD168" s="1240">
        <f t="shared" si="113"/>
        <v>0</v>
      </c>
      <c r="AE168" s="100">
        <f t="shared" si="114"/>
        <v>0.23380263696050466</v>
      </c>
      <c r="AF168" s="100">
        <f t="shared" si="115"/>
        <v>0.16191789906221626</v>
      </c>
      <c r="AG168" s="100">
        <f t="shared" si="116"/>
        <v>8.8880220350986833E-2</v>
      </c>
      <c r="AH168" s="100">
        <f t="shared" si="129"/>
        <v>0</v>
      </c>
      <c r="AI168" s="100">
        <f t="shared" si="117"/>
        <v>0.51539924362629219</v>
      </c>
      <c r="AJ168" s="471">
        <f t="shared" si="118"/>
        <v>1</v>
      </c>
      <c r="AK168" s="1250">
        <f t="shared" si="119"/>
        <v>6486.7486643859811</v>
      </c>
      <c r="AL168" s="1251">
        <f t="shared" si="120"/>
        <v>8302.7770760021176</v>
      </c>
      <c r="AM168" s="1251">
        <f t="shared" si="121"/>
        <v>519.43662992589532</v>
      </c>
      <c r="AN168" s="1251">
        <f t="shared" si="122"/>
        <v>15308.962370313993</v>
      </c>
      <c r="AO168" s="1277">
        <f t="shared" si="123"/>
        <v>0</v>
      </c>
    </row>
    <row r="169" spans="1:41">
      <c r="A169" s="89">
        <f>'Input data'!A149</f>
        <v>2049</v>
      </c>
      <c r="B169" s="152">
        <f>'Input data'!B149</f>
        <v>73.220860000000002</v>
      </c>
      <c r="C169" s="204">
        <f>'Input data'!C149</f>
        <v>9544.5391176027479</v>
      </c>
      <c r="D169" s="204">
        <f>'Input data'!D149</f>
        <v>3843060.0747493692</v>
      </c>
      <c r="E169" s="473">
        <f>'Input data'!J149*C169</f>
        <v>114830.78561078229</v>
      </c>
      <c r="F169" s="474">
        <f>'Input data'!L149</f>
        <v>118673.84568553168</v>
      </c>
      <c r="G169" s="474">
        <f t="shared" si="134"/>
        <v>14475.779217222871</v>
      </c>
      <c r="H169" s="474">
        <f t="shared" si="125"/>
        <v>55021.471549384667</v>
      </c>
      <c r="I169" s="475">
        <f t="shared" si="99"/>
        <v>3843.0600747493691</v>
      </c>
      <c r="J169" s="100">
        <f t="shared" si="132"/>
        <v>0.2</v>
      </c>
      <c r="K169" s="474">
        <f t="shared" si="126"/>
        <v>532.08035806368002</v>
      </c>
      <c r="L169" s="474">
        <f t="shared" si="101"/>
        <v>0</v>
      </c>
      <c r="M169" s="474">
        <f t="shared" si="127"/>
        <v>532.08035806368002</v>
      </c>
      <c r="N169" s="579">
        <f t="shared" si="131"/>
        <v>0.5</v>
      </c>
      <c r="O169" s="475">
        <f t="shared" si="102"/>
        <v>751.91700000000026</v>
      </c>
      <c r="P169" s="466">
        <f t="shared" si="130"/>
        <v>1283.9973580636802</v>
      </c>
      <c r="Q169" s="467">
        <f t="shared" si="103"/>
        <v>68213.253408543853</v>
      </c>
      <c r="R169" s="467">
        <f t="shared" si="128"/>
        <v>53737.47419132098</v>
      </c>
      <c r="S169" s="938">
        <f t="shared" si="104"/>
        <v>0.8249686788638172</v>
      </c>
      <c r="T169" s="118" t="str">
        <f t="shared" si="105"/>
        <v>Yes</v>
      </c>
      <c r="U169" s="938">
        <f t="shared" si="106"/>
        <v>0.8249686788638172</v>
      </c>
      <c r="V169" s="1247">
        <f t="shared" si="97"/>
        <v>64936.371494210674</v>
      </c>
      <c r="W169" s="1244">
        <f t="shared" si="98"/>
        <v>0.45281648943708663</v>
      </c>
      <c r="X169" s="473">
        <f t="shared" si="107"/>
        <v>14475.779217222873</v>
      </c>
      <c r="Y169" s="474">
        <f t="shared" si="108"/>
        <v>9964.0478798987024</v>
      </c>
      <c r="Z169" s="474">
        <f t="shared" si="109"/>
        <v>5941.06243645226</v>
      </c>
      <c r="AA169" s="474">
        <f t="shared" si="110"/>
        <v>0</v>
      </c>
      <c r="AB169" s="474">
        <f t="shared" si="111"/>
        <v>34555.48196063684</v>
      </c>
      <c r="AC169" s="474">
        <f t="shared" si="112"/>
        <v>64936.371494210674</v>
      </c>
      <c r="AD169" s="1240">
        <f t="shared" si="113"/>
        <v>0</v>
      </c>
      <c r="AE169" s="100">
        <f t="shared" si="114"/>
        <v>0.22292251451890016</v>
      </c>
      <c r="AF169" s="100">
        <f t="shared" si="115"/>
        <v>0.15344324991714445</v>
      </c>
      <c r="AG169" s="100">
        <f t="shared" si="116"/>
        <v>9.1490520639606859E-2</v>
      </c>
      <c r="AH169" s="100">
        <f t="shared" si="129"/>
        <v>0</v>
      </c>
      <c r="AI169" s="100">
        <f t="shared" si="117"/>
        <v>0.53214371492434853</v>
      </c>
      <c r="AJ169" s="471">
        <f t="shared" si="118"/>
        <v>1</v>
      </c>
      <c r="AK169" s="1250">
        <f t="shared" si="119"/>
        <v>3074.4480597994952</v>
      </c>
      <c r="AL169" s="1251">
        <f t="shared" si="120"/>
        <v>10727.074680462012</v>
      </c>
      <c r="AM169" s="1251">
        <f t="shared" si="121"/>
        <v>674.25647696136491</v>
      </c>
      <c r="AN169" s="1251">
        <f t="shared" si="122"/>
        <v>14475.779217222873</v>
      </c>
      <c r="AO169" s="1277">
        <f t="shared" si="123"/>
        <v>0</v>
      </c>
    </row>
    <row r="170" spans="1:41" ht="15" thickBot="1">
      <c r="A170" s="141">
        <f>'Input data'!A150</f>
        <v>2050</v>
      </c>
      <c r="B170" s="593">
        <f>'Input data'!B150</f>
        <v>73.529752999999999</v>
      </c>
      <c r="C170" s="207">
        <f>'Input data'!C150</f>
        <v>9746.0477824321624</v>
      </c>
      <c r="D170" s="207">
        <f>'Input data'!D150</f>
        <v>648769.37595797807</v>
      </c>
      <c r="E170" s="598">
        <f>'Input data'!J150*C170</f>
        <v>117255.14555154319</v>
      </c>
      <c r="F170" s="595">
        <f>'Input data'!L150</f>
        <v>117903.91492750117</v>
      </c>
      <c r="G170" s="595">
        <f>G137*(1-$C$6)</f>
        <v>13687.941669523079</v>
      </c>
      <c r="H170" s="595">
        <f t="shared" si="125"/>
        <v>54202.73476203905</v>
      </c>
      <c r="I170" s="589">
        <f t="shared" si="99"/>
        <v>648.76937595797813</v>
      </c>
      <c r="J170" s="581">
        <f t="shared" si="132"/>
        <v>0.2</v>
      </c>
      <c r="K170" s="595">
        <f t="shared" si="126"/>
        <v>89.823587231584924</v>
      </c>
      <c r="L170" s="595">
        <f t="shared" si="101"/>
        <v>0</v>
      </c>
      <c r="M170" s="595">
        <f t="shared" si="127"/>
        <v>89.823587231584924</v>
      </c>
      <c r="N170" s="580">
        <f t="shared" si="131"/>
        <v>0.5</v>
      </c>
      <c r="O170" s="589">
        <f t="shared" si="102"/>
        <v>751.91700000000026</v>
      </c>
      <c r="P170" s="1388">
        <f t="shared" si="130"/>
        <v>841.74058723158521</v>
      </c>
      <c r="Q170" s="1238">
        <f t="shared" si="103"/>
        <v>67048.935844330539</v>
      </c>
      <c r="R170" s="1238">
        <f t="shared" si="128"/>
        <v>53360.994174807463</v>
      </c>
      <c r="S170" s="941">
        <f t="shared" si="104"/>
        <v>0.80206009415385382</v>
      </c>
      <c r="T170" s="951" t="str">
        <f t="shared" si="105"/>
        <v>Yes</v>
      </c>
      <c r="U170" s="941">
        <f t="shared" si="106"/>
        <v>0.80206009415385382</v>
      </c>
      <c r="V170" s="1248">
        <f t="shared" si="97"/>
        <v>64542.920752693724</v>
      </c>
      <c r="W170" s="1245">
        <f t="shared" si="98"/>
        <v>0.45258034228650501</v>
      </c>
      <c r="X170" s="598">
        <f t="shared" si="107"/>
        <v>13687.941669523076</v>
      </c>
      <c r="Y170" s="595">
        <f t="shared" si="108"/>
        <v>9519.3279778111155</v>
      </c>
      <c r="Z170" s="595">
        <f t="shared" si="109"/>
        <v>6050.6180426078954</v>
      </c>
      <c r="AA170" s="595">
        <f t="shared" si="110"/>
        <v>0</v>
      </c>
      <c r="AB170" s="595">
        <f t="shared" si="111"/>
        <v>35285.033062751638</v>
      </c>
      <c r="AC170" s="595">
        <f t="shared" si="112"/>
        <v>64542.920752693724</v>
      </c>
      <c r="AD170" s="1241">
        <f t="shared" si="113"/>
        <v>0</v>
      </c>
      <c r="AE170" s="581">
        <f t="shared" si="114"/>
        <v>0.21207502712761575</v>
      </c>
      <c r="AF170" s="581">
        <f t="shared" si="115"/>
        <v>0.14748833592898447</v>
      </c>
      <c r="AG170" s="581">
        <f t="shared" si="116"/>
        <v>9.3745649748200627E-2</v>
      </c>
      <c r="AH170" s="581">
        <f t="shared" si="129"/>
        <v>0</v>
      </c>
      <c r="AI170" s="581">
        <f>AB170/AC170</f>
        <v>0.54669098719519915</v>
      </c>
      <c r="AJ170" s="582">
        <f t="shared" si="118"/>
        <v>1</v>
      </c>
      <c r="AK170" s="1252">
        <f t="shared" si="119"/>
        <v>519.0155007663825</v>
      </c>
      <c r="AL170" s="1253">
        <f t="shared" si="120"/>
        <v>12387.180520682845</v>
      </c>
      <c r="AM170" s="1253">
        <f t="shared" si="121"/>
        <v>781.74564807384627</v>
      </c>
      <c r="AN170" s="1253">
        <f t="shared" si="122"/>
        <v>13687.941669523074</v>
      </c>
      <c r="AO170" s="1278">
        <f t="shared" si="123"/>
        <v>0</v>
      </c>
    </row>
    <row r="172" spans="1:41" ht="23.4">
      <c r="A172" s="610" t="s">
        <v>640</v>
      </c>
    </row>
    <row r="173" spans="1:41" ht="24" thickBot="1">
      <c r="A173" s="610"/>
    </row>
    <row r="174" spans="1:41"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950" t="s">
        <v>592</v>
      </c>
      <c r="Y174" s="944"/>
      <c r="Z174" s="944"/>
      <c r="AA174" s="944"/>
      <c r="AB174" s="944"/>
      <c r="AC174" s="944"/>
      <c r="AD174" s="944"/>
      <c r="AE174" s="944"/>
      <c r="AF174" s="944"/>
      <c r="AG174" s="944"/>
      <c r="AH174" s="944"/>
      <c r="AI174" s="944"/>
      <c r="AJ174" s="944"/>
      <c r="AK174" s="1547" t="s">
        <v>723</v>
      </c>
      <c r="AL174" s="1548"/>
      <c r="AM174" s="1548"/>
      <c r="AN174" s="1548"/>
      <c r="AO174" s="1549"/>
    </row>
    <row r="175" spans="1:41" ht="58.95"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4401.0141751148003</v>
      </c>
      <c r="D179" s="474">
        <f>'Input data'!E119</f>
        <v>52983633.388733946</v>
      </c>
      <c r="E179" s="473">
        <f>'Input data'!J119*C179</f>
        <v>52948.802345057928</v>
      </c>
      <c r="F179" s="474">
        <f>'Input data'!L119</f>
        <v>105932.43573379188</v>
      </c>
      <c r="G179" s="474">
        <f t="shared" ref="G179:G189" si="163">$G$137*(1+((($G$150/$G$137)^(1/($A$150-$A$137)))-1))^(A179-$A$137)</f>
        <v>61517.098453473154</v>
      </c>
      <c r="H179" s="474">
        <f t="shared" si="135"/>
        <v>18587.911884901434</v>
      </c>
      <c r="I179" s="475">
        <f t="shared" si="138"/>
        <v>52983.633388733942</v>
      </c>
      <c r="J179" s="100">
        <f t="shared" si="139"/>
        <v>7.3782491286642105E-2</v>
      </c>
      <c r="K179" s="474">
        <f t="shared" ref="K179:K210" si="164">(I179)*J179-(I179)*$J$137</f>
        <v>648.24165120698808</v>
      </c>
      <c r="L179" s="474">
        <f t="shared" si="140"/>
        <v>0</v>
      </c>
      <c r="M179" s="475">
        <f t="shared" ref="M179:M210" si="165">L179+K179</f>
        <v>648.24165120698808</v>
      </c>
      <c r="N179" s="579">
        <f>($N$142-$N$137)/($A$102-$A$97)+N178</f>
        <v>0.1</v>
      </c>
      <c r="O179" s="475">
        <f t="shared" si="141"/>
        <v>150.38340000000005</v>
      </c>
      <c r="P179" s="1234">
        <f>O179+M179</f>
        <v>798.62505120698813</v>
      </c>
      <c r="Q179" s="467">
        <f t="shared" si="142"/>
        <v>79306.385287167606</v>
      </c>
      <c r="R179" s="467">
        <f t="shared" ref="R179:R210" si="166">Q179-G179</f>
        <v>17789.286833694452</v>
      </c>
      <c r="S179" s="518">
        <f t="shared" si="143"/>
        <v>0.58842541686872429</v>
      </c>
      <c r="T179" s="118" t="str">
        <f t="shared" si="144"/>
        <v>Yes</v>
      </c>
      <c r="U179" s="938">
        <f t="shared" si="145"/>
        <v>0.58842541686872429</v>
      </c>
      <c r="V179" s="1247">
        <f t="shared" si="136"/>
        <v>88143.14890009744</v>
      </c>
      <c r="W179" s="1244">
        <f t="shared" si="137"/>
        <v>0.16793049938357785</v>
      </c>
      <c r="X179" s="473">
        <f t="shared" si="146"/>
        <v>61517.098453473154</v>
      </c>
      <c r="Y179" s="474">
        <f t="shared" si="147"/>
        <v>8149.3061397208876</v>
      </c>
      <c r="Z179" s="116">
        <f t="shared" si="148"/>
        <v>2543.113142229256</v>
      </c>
      <c r="AA179" s="116">
        <f t="shared" si="149"/>
        <v>0</v>
      </c>
      <c r="AB179" s="116">
        <f t="shared" si="150"/>
        <v>15933.631164674136</v>
      </c>
      <c r="AC179" s="116">
        <f t="shared" si="151"/>
        <v>88143.14890009744</v>
      </c>
      <c r="AD179" s="1240">
        <f t="shared" si="152"/>
        <v>0</v>
      </c>
      <c r="AE179" s="579">
        <f t="shared" si="153"/>
        <v>0.6979226317770586</v>
      </c>
      <c r="AF179" s="100">
        <f t="shared" si="154"/>
        <v>9.2455355196776709E-2</v>
      </c>
      <c r="AG179" s="100">
        <f t="shared" si="155"/>
        <v>2.8852079531577125E-2</v>
      </c>
      <c r="AH179" s="100">
        <f t="shared" ref="AH179:AH210" si="167">AA179/AC179</f>
        <v>0</v>
      </c>
      <c r="AI179" s="100">
        <f t="shared" si="156"/>
        <v>0.18076993349458748</v>
      </c>
      <c r="AJ179" s="471">
        <f t="shared" si="157"/>
        <v>0.99999999999999989</v>
      </c>
      <c r="AK179" s="1250">
        <f t="shared" si="158"/>
        <v>49074.368919895038</v>
      </c>
      <c r="AL179" s="1251">
        <f t="shared" si="159"/>
        <v>11630.861532659468</v>
      </c>
      <c r="AM179" s="1251">
        <f t="shared" si="160"/>
        <v>811.86800091863722</v>
      </c>
      <c r="AN179" s="1251">
        <f t="shared" si="161"/>
        <v>61517.09845347314</v>
      </c>
      <c r="AO179" s="1022">
        <f t="shared" si="162"/>
        <v>0</v>
      </c>
    </row>
    <row r="180" spans="1:41">
      <c r="A180" s="89">
        <f>'Input data'!A120</f>
        <v>2020</v>
      </c>
      <c r="B180" s="152">
        <f>'Input data'!B120</f>
        <v>58.801927000000006</v>
      </c>
      <c r="C180" s="204">
        <f>'Input data'!C120</f>
        <v>4136.4941459203392</v>
      </c>
      <c r="D180" s="474">
        <f>'Input data'!E120</f>
        <v>49362231.911950953</v>
      </c>
      <c r="E180" s="473">
        <f>'Input data'!J120*C180</f>
        <v>49766.349804613397</v>
      </c>
      <c r="F180" s="474">
        <f>'Input data'!L120</f>
        <v>99128.581716564353</v>
      </c>
      <c r="G180" s="474">
        <f t="shared" si="163"/>
        <v>58322.977791126912</v>
      </c>
      <c r="H180" s="474">
        <f t="shared" si="135"/>
        <v>16557.406215965828</v>
      </c>
      <c r="I180" s="475">
        <f t="shared" si="138"/>
        <v>49362.231911950956</v>
      </c>
      <c r="J180" s="100">
        <f t="shared" si="139"/>
        <v>8.0783733850016193E-2</v>
      </c>
      <c r="K180" s="474">
        <f t="shared" si="164"/>
        <v>949.53165882709573</v>
      </c>
      <c r="L180" s="474">
        <f t="shared" si="140"/>
        <v>0</v>
      </c>
      <c r="M180" s="475">
        <f t="shared" si="165"/>
        <v>949.53165882709573</v>
      </c>
      <c r="N180" s="579">
        <f>($N$142-$N$137)/($A$102-$A$97)+N179</f>
        <v>0.15000000000000002</v>
      </c>
      <c r="O180" s="475">
        <f t="shared" si="141"/>
        <v>225.57510000000011</v>
      </c>
      <c r="P180" s="1234">
        <f t="shared" ref="P180:P210" si="168">O180+M180</f>
        <v>1175.1067588270957</v>
      </c>
      <c r="Q180" s="467">
        <f t="shared" si="142"/>
        <v>73705.277248265644</v>
      </c>
      <c r="R180" s="467">
        <f t="shared" si="166"/>
        <v>15382.299457138732</v>
      </c>
      <c r="S180" s="518">
        <f t="shared" si="143"/>
        <v>0.54295494375638953</v>
      </c>
      <c r="T180" s="118" t="str">
        <f t="shared" si="144"/>
        <v>Yes</v>
      </c>
      <c r="U180" s="938">
        <f t="shared" si="145"/>
        <v>0.54295494375638953</v>
      </c>
      <c r="V180" s="1247">
        <f t="shared" si="136"/>
        <v>83746.282259425629</v>
      </c>
      <c r="W180" s="1244">
        <f t="shared" si="137"/>
        <v>0.15517521980815696</v>
      </c>
      <c r="X180" s="473">
        <f t="shared" si="146"/>
        <v>58322.977791126905</v>
      </c>
      <c r="Y180" s="474">
        <f t="shared" si="147"/>
        <v>7972.8621919843445</v>
      </c>
      <c r="Z180" s="116">
        <f t="shared" si="148"/>
        <v>2474.491412850236</v>
      </c>
      <c r="AA180" s="116">
        <f t="shared" si="149"/>
        <v>0</v>
      </c>
      <c r="AB180" s="116">
        <f t="shared" si="150"/>
        <v>14975.950863464144</v>
      </c>
      <c r="AC180" s="116">
        <f t="shared" si="151"/>
        <v>83746.282259425629</v>
      </c>
      <c r="AD180" s="1240">
        <f t="shared" si="152"/>
        <v>0</v>
      </c>
      <c r="AE180" s="579">
        <f t="shared" si="153"/>
        <v>0.6964246796109288</v>
      </c>
      <c r="AF180" s="100">
        <f t="shared" si="154"/>
        <v>9.5202580662462788E-2</v>
      </c>
      <c r="AG180" s="100">
        <f t="shared" si="155"/>
        <v>2.954747776366792E-2</v>
      </c>
      <c r="AH180" s="100">
        <f t="shared" si="167"/>
        <v>0</v>
      </c>
      <c r="AI180" s="100">
        <f t="shared" si="156"/>
        <v>0.17882526196294049</v>
      </c>
      <c r="AJ180" s="471">
        <f t="shared" si="157"/>
        <v>1</v>
      </c>
      <c r="AK180" s="1250">
        <f t="shared" si="158"/>
        <v>45374.566506933137</v>
      </c>
      <c r="AL180" s="1251">
        <f t="shared" si="159"/>
        <v>12139.533578612263</v>
      </c>
      <c r="AM180" s="1251">
        <f t="shared" si="160"/>
        <v>808.87770558150703</v>
      </c>
      <c r="AN180" s="1251">
        <f t="shared" si="161"/>
        <v>58322.977791126912</v>
      </c>
      <c r="AO180" s="1022">
        <f t="shared" si="162"/>
        <v>0</v>
      </c>
    </row>
    <row r="181" spans="1:41">
      <c r="A181" s="89">
        <f>'Input data'!A121</f>
        <v>2021</v>
      </c>
      <c r="B181" s="152">
        <f>'Input data'!B121</f>
        <v>59.392254999999999</v>
      </c>
      <c r="C181" s="204">
        <f>'Input data'!C121</f>
        <v>4347.435580039687</v>
      </c>
      <c r="D181" s="474">
        <f>'Input data'!E121</f>
        <v>50370817.336839974</v>
      </c>
      <c r="E181" s="473">
        <f>'Input data'!J121*C181</f>
        <v>52304.195823088688</v>
      </c>
      <c r="F181" s="474">
        <f>'Input data'!L121</f>
        <v>102675.01315992867</v>
      </c>
      <c r="G181" s="474">
        <f t="shared" si="163"/>
        <v>55294.7038130703</v>
      </c>
      <c r="H181" s="474">
        <f t="shared" si="135"/>
        <v>21988.423581033087</v>
      </c>
      <c r="I181" s="475">
        <f t="shared" si="138"/>
        <v>50370.817336839973</v>
      </c>
      <c r="J181" s="100">
        <f t="shared" si="139"/>
        <v>8.8449326404511766E-2</v>
      </c>
      <c r="K181" s="474">
        <f t="shared" si="164"/>
        <v>1355.0549656155094</v>
      </c>
      <c r="L181" s="474">
        <f t="shared" si="140"/>
        <v>0</v>
      </c>
      <c r="M181" s="475">
        <f t="shared" si="165"/>
        <v>1355.0549656155094</v>
      </c>
      <c r="N181" s="579">
        <f>($N$142-$N$137)/($A$102-$A$97)+N180</f>
        <v>0.2</v>
      </c>
      <c r="O181" s="475">
        <f t="shared" si="141"/>
        <v>300.7668000000001</v>
      </c>
      <c r="P181" s="1234">
        <f t="shared" si="168"/>
        <v>1655.8217656155095</v>
      </c>
      <c r="Q181" s="467">
        <f t="shared" si="142"/>
        <v>75627.305628487884</v>
      </c>
      <c r="R181" s="467">
        <f t="shared" si="166"/>
        <v>20332.601815417584</v>
      </c>
      <c r="S181" s="518">
        <f t="shared" si="143"/>
        <v>0.68432857896266774</v>
      </c>
      <c r="T181" s="118" t="str">
        <f t="shared" si="144"/>
        <v>Yes</v>
      </c>
      <c r="U181" s="938">
        <f t="shared" si="145"/>
        <v>0.68432857896266774</v>
      </c>
      <c r="V181" s="1247">
        <f t="shared" si="136"/>
        <v>82342.411344511085</v>
      </c>
      <c r="W181" s="1244">
        <f t="shared" si="137"/>
        <v>0.19802872373385638</v>
      </c>
      <c r="X181" s="473">
        <f t="shared" si="146"/>
        <v>55294.7038130703</v>
      </c>
      <c r="Y181" s="474">
        <f t="shared" si="147"/>
        <v>8643.6876426815506</v>
      </c>
      <c r="Z181" s="116">
        <f t="shared" si="148"/>
        <v>2664.3670977689371</v>
      </c>
      <c r="AA181" s="116">
        <f t="shared" si="149"/>
        <v>0</v>
      </c>
      <c r="AB181" s="116">
        <f t="shared" si="150"/>
        <v>15739.652790990298</v>
      </c>
      <c r="AC181" s="116">
        <f t="shared" si="151"/>
        <v>82342.411344511085</v>
      </c>
      <c r="AD181" s="1240">
        <f t="shared" si="152"/>
        <v>0</v>
      </c>
      <c r="AE181" s="579">
        <f t="shared" si="153"/>
        <v>0.67152155141198966</v>
      </c>
      <c r="AF181" s="100">
        <f t="shared" si="154"/>
        <v>0.10497248625034025</v>
      </c>
      <c r="AG181" s="100">
        <f t="shared" si="155"/>
        <v>3.2357166304269797E-2</v>
      </c>
      <c r="AH181" s="100">
        <f t="shared" si="167"/>
        <v>0</v>
      </c>
      <c r="AI181" s="100">
        <f t="shared" si="156"/>
        <v>0.19114879603340032</v>
      </c>
      <c r="AJ181" s="471">
        <f t="shared" si="157"/>
        <v>1</v>
      </c>
      <c r="AK181" s="1250">
        <f t="shared" si="158"/>
        <v>45915.552472951771</v>
      </c>
      <c r="AL181" s="1251">
        <f t="shared" si="159"/>
        <v>8812.0913733737743</v>
      </c>
      <c r="AM181" s="1251">
        <f t="shared" si="160"/>
        <v>567.05996674474716</v>
      </c>
      <c r="AN181" s="1251">
        <f t="shared" si="161"/>
        <v>55294.703813070293</v>
      </c>
      <c r="AO181" s="1022">
        <f t="shared" si="162"/>
        <v>0</v>
      </c>
    </row>
    <row r="182" spans="1:41">
      <c r="A182" s="89">
        <f>'Input data'!A122</f>
        <v>2022</v>
      </c>
      <c r="B182" s="152">
        <f>'Input data'!B122</f>
        <v>59.893885000000004</v>
      </c>
      <c r="C182" s="204">
        <f>'Input data'!C122</f>
        <v>4459.5677042940879</v>
      </c>
      <c r="D182" s="474">
        <f>'Input data'!E122</f>
        <v>50359792.847133122</v>
      </c>
      <c r="E182" s="473">
        <f>'Input data'!J122*C182</f>
        <v>53653.262526224877</v>
      </c>
      <c r="F182" s="474">
        <f>'Input data'!L122</f>
        <v>104013.055373358</v>
      </c>
      <c r="G182" s="474">
        <f t="shared" si="163"/>
        <v>52423.665347216396</v>
      </c>
      <c r="H182" s="474">
        <f t="shared" si="135"/>
        <v>25623.220168853783</v>
      </c>
      <c r="I182" s="475">
        <f t="shared" si="138"/>
        <v>50359.792847133125</v>
      </c>
      <c r="J182" s="100">
        <f t="shared" si="139"/>
        <v>9.6842309318564565E-2</v>
      </c>
      <c r="K182" s="474">
        <f t="shared" si="164"/>
        <v>1777.4272702588337</v>
      </c>
      <c r="L182" s="474">
        <f t="shared" si="140"/>
        <v>0</v>
      </c>
      <c r="M182" s="475">
        <f t="shared" si="165"/>
        <v>1777.4272702588337</v>
      </c>
      <c r="N182" s="579">
        <f>$C$26</f>
        <v>0.25</v>
      </c>
      <c r="O182" s="475">
        <f t="shared" si="141"/>
        <v>375.95850000000013</v>
      </c>
      <c r="P182" s="1234">
        <f t="shared" si="168"/>
        <v>2153.3857702588339</v>
      </c>
      <c r="Q182" s="467">
        <f t="shared" si="142"/>
        <v>75893.49974581135</v>
      </c>
      <c r="R182" s="467">
        <f t="shared" si="166"/>
        <v>23469.834398594954</v>
      </c>
      <c r="S182" s="518">
        <f t="shared" si="143"/>
        <v>0.77176326087761105</v>
      </c>
      <c r="T182" s="118" t="str">
        <f t="shared" si="144"/>
        <v>Yes</v>
      </c>
      <c r="U182" s="938">
        <f t="shared" si="145"/>
        <v>0.77176326087761105</v>
      </c>
      <c r="V182" s="1247">
        <f t="shared" si="136"/>
        <v>80543.22097476307</v>
      </c>
      <c r="W182" s="1244">
        <f>(1-V182/F182)</f>
        <v>0.22564315906641963</v>
      </c>
      <c r="X182" s="473">
        <f t="shared" si="146"/>
        <v>52423.665347216396</v>
      </c>
      <c r="Y182" s="474">
        <f t="shared" si="147"/>
        <v>9173.4121688644555</v>
      </c>
      <c r="Z182" s="116">
        <f t="shared" si="148"/>
        <v>2800.5224434395068</v>
      </c>
      <c r="AA182" s="116">
        <f t="shared" si="149"/>
        <v>0</v>
      </c>
      <c r="AB182" s="116">
        <f t="shared" si="150"/>
        <v>16145.621015242707</v>
      </c>
      <c r="AC182" s="116">
        <f t="shared" si="151"/>
        <v>80543.22097476307</v>
      </c>
      <c r="AD182" s="1240">
        <f t="shared" si="152"/>
        <v>0</v>
      </c>
      <c r="AE182" s="579">
        <f t="shared" si="153"/>
        <v>0.65087619681416164</v>
      </c>
      <c r="AF182" s="100">
        <f t="shared" si="154"/>
        <v>0.11389428008769102</v>
      </c>
      <c r="AG182" s="100">
        <f t="shared" si="155"/>
        <v>3.4770430205628422E-2</v>
      </c>
      <c r="AH182" s="100">
        <f t="shared" si="167"/>
        <v>0</v>
      </c>
      <c r="AI182" s="100">
        <f t="shared" si="156"/>
        <v>0.2004590928925189</v>
      </c>
      <c r="AJ182" s="471">
        <f t="shared" si="157"/>
        <v>1</v>
      </c>
      <c r="AK182" s="1250">
        <f t="shared" si="158"/>
        <v>45482.834211012225</v>
      </c>
      <c r="AL182" s="1251">
        <f t="shared" si="159"/>
        <v>6535.6515039990736</v>
      </c>
      <c r="AM182" s="1251">
        <f t="shared" si="160"/>
        <v>405.17963220509563</v>
      </c>
      <c r="AN182" s="1251">
        <f t="shared" si="161"/>
        <v>52423.665347216389</v>
      </c>
      <c r="AO182" s="1022">
        <f t="shared" si="162"/>
        <v>0</v>
      </c>
    </row>
    <row r="183" spans="1:41">
      <c r="A183" s="89">
        <f>'Input data'!A123</f>
        <v>2023</v>
      </c>
      <c r="B183" s="152">
        <f>'Input data'!B123</f>
        <v>60.414495000000002</v>
      </c>
      <c r="C183" s="204">
        <f>'Input data'!C123</f>
        <v>4503.5555997917772</v>
      </c>
      <c r="D183" s="474">
        <f>'Input data'!E123</f>
        <v>48118709.490541913</v>
      </c>
      <c r="E183" s="473">
        <f>'Input data'!J123*C183</f>
        <v>54182.482903985067</v>
      </c>
      <c r="F183" s="474">
        <f>'Input data'!L123</f>
        <v>102301.19239452698</v>
      </c>
      <c r="G183" s="474">
        <f t="shared" si="163"/>
        <v>49701.698334937471</v>
      </c>
      <c r="H183" s="474">
        <f t="shared" si="135"/>
        <v>26545.707857812966</v>
      </c>
      <c r="I183" s="475">
        <f t="shared" si="138"/>
        <v>48118.709490541914</v>
      </c>
      <c r="J183" s="100">
        <f t="shared" si="139"/>
        <v>0.10603170487993842</v>
      </c>
      <c r="K183" s="474">
        <f t="shared" si="164"/>
        <v>2140.5110506440183</v>
      </c>
      <c r="L183" s="474">
        <f t="shared" si="140"/>
        <v>0</v>
      </c>
      <c r="M183" s="475">
        <f t="shared" si="165"/>
        <v>2140.5110506440183</v>
      </c>
      <c r="N183" s="579">
        <f>($N$147-$N$142)/($A$107-$A$102)+N182</f>
        <v>0.3</v>
      </c>
      <c r="O183" s="475">
        <f t="shared" si="141"/>
        <v>451.15020000000015</v>
      </c>
      <c r="P183" s="1234">
        <f t="shared" si="168"/>
        <v>2591.6612506440183</v>
      </c>
      <c r="Q183" s="467">
        <f t="shared" si="142"/>
        <v>73655.744942106423</v>
      </c>
      <c r="R183" s="467">
        <f t="shared" si="166"/>
        <v>23954.046607168952</v>
      </c>
      <c r="S183" s="518">
        <f t="shared" si="143"/>
        <v>0.78181186809396985</v>
      </c>
      <c r="T183" s="118" t="str">
        <f t="shared" si="144"/>
        <v>Yes</v>
      </c>
      <c r="U183" s="938">
        <f t="shared" si="145"/>
        <v>0.78181186809396985</v>
      </c>
      <c r="V183" s="1247">
        <f t="shared" si="136"/>
        <v>78347.145787358051</v>
      </c>
      <c r="W183" s="1244">
        <f t="shared" si="137"/>
        <v>0.23415217405081246</v>
      </c>
      <c r="X183" s="473">
        <f t="shared" si="146"/>
        <v>49701.698334937471</v>
      </c>
      <c r="Y183" s="474">
        <f t="shared" si="147"/>
        <v>9440.9413207876187</v>
      </c>
      <c r="Z183" s="116">
        <f t="shared" si="148"/>
        <v>2899.6293460876886</v>
      </c>
      <c r="AA183" s="116">
        <f t="shared" si="149"/>
        <v>0</v>
      </c>
      <c r="AB183" s="116">
        <f t="shared" si="150"/>
        <v>16304.876785545272</v>
      </c>
      <c r="AC183" s="116">
        <f t="shared" si="151"/>
        <v>78347.145787358051</v>
      </c>
      <c r="AD183" s="1240">
        <f t="shared" si="152"/>
        <v>0</v>
      </c>
      <c r="AE183" s="579">
        <f t="shared" si="153"/>
        <v>0.63437790662895144</v>
      </c>
      <c r="AF183" s="100">
        <f t="shared" si="154"/>
        <v>0.12050140724221496</v>
      </c>
      <c r="AG183" s="100">
        <f t="shared" si="155"/>
        <v>3.7010018896636916E-2</v>
      </c>
      <c r="AH183" s="100">
        <f t="shared" si="167"/>
        <v>0</v>
      </c>
      <c r="AI183" s="100">
        <f t="shared" si="156"/>
        <v>0.20811066723219668</v>
      </c>
      <c r="AJ183" s="471">
        <f t="shared" si="157"/>
        <v>1</v>
      </c>
      <c r="AK183" s="1250">
        <f t="shared" si="158"/>
        <v>43016.600686637285</v>
      </c>
      <c r="AL183" s="1251">
        <f t="shared" si="159"/>
        <v>6309.5331114874743</v>
      </c>
      <c r="AM183" s="1251">
        <f t="shared" si="160"/>
        <v>375.56453681270875</v>
      </c>
      <c r="AN183" s="1251">
        <f t="shared" si="161"/>
        <v>49701.698334937464</v>
      </c>
      <c r="AO183" s="1022">
        <f t="shared" si="162"/>
        <v>0</v>
      </c>
    </row>
    <row r="184" spans="1:41">
      <c r="A184" s="89">
        <f>'Input data'!A124</f>
        <v>2024</v>
      </c>
      <c r="B184" s="152">
        <f>'Input data'!B124</f>
        <v>61.020220999999999</v>
      </c>
      <c r="C184" s="204">
        <f>'Input data'!C124</f>
        <v>4554.3497092114612</v>
      </c>
      <c r="D184" s="474">
        <f>'Input data'!E124</f>
        <v>45803292.263739973</v>
      </c>
      <c r="E184" s="473">
        <f>'Input data'!J124*C184</f>
        <v>54793.589151986627</v>
      </c>
      <c r="F184" s="474">
        <f>'Input data'!L124</f>
        <v>100596.8814157266</v>
      </c>
      <c r="G184" s="474">
        <f t="shared" si="163"/>
        <v>47121.062615822855</v>
      </c>
      <c r="H184" s="474">
        <f t="shared" si="135"/>
        <v>27304.09216036016</v>
      </c>
      <c r="I184" s="475">
        <f t="shared" si="138"/>
        <v>45803.292263739975</v>
      </c>
      <c r="J184" s="100">
        <f t="shared" si="139"/>
        <v>0.11609308492183117</v>
      </c>
      <c r="K184" s="474">
        <f t="shared" si="164"/>
        <v>2498.3564394271539</v>
      </c>
      <c r="L184" s="474">
        <f t="shared" si="140"/>
        <v>0</v>
      </c>
      <c r="M184" s="475">
        <f t="shared" si="165"/>
        <v>2498.3564394271539</v>
      </c>
      <c r="N184" s="579">
        <f>($N$147-$N$142)/($A$107-$A$102)+N183</f>
        <v>0.35</v>
      </c>
      <c r="O184" s="475">
        <f t="shared" si="141"/>
        <v>526.34190000000012</v>
      </c>
      <c r="P184" s="1234">
        <f t="shared" si="168"/>
        <v>3024.6983394271538</v>
      </c>
      <c r="Q184" s="467">
        <f t="shared" si="142"/>
        <v>71400.456436755863</v>
      </c>
      <c r="R184" s="467">
        <f t="shared" si="166"/>
        <v>24279.393820933008</v>
      </c>
      <c r="S184" s="518">
        <f t="shared" si="143"/>
        <v>0.78536957376900429</v>
      </c>
      <c r="T184" s="118" t="str">
        <f t="shared" si="144"/>
        <v>Yes</v>
      </c>
      <c r="U184" s="938">
        <f t="shared" si="145"/>
        <v>0.78536957376900429</v>
      </c>
      <c r="V184" s="1247">
        <f t="shared" si="136"/>
        <v>76317.487594793609</v>
      </c>
      <c r="W184" s="1244">
        <f t="shared" si="137"/>
        <v>0.24135334494710614</v>
      </c>
      <c r="X184" s="473">
        <f t="shared" si="146"/>
        <v>47121.062615822855</v>
      </c>
      <c r="Y184" s="474">
        <f t="shared" si="147"/>
        <v>9705.2142677762095</v>
      </c>
      <c r="Z184" s="116">
        <f t="shared" si="148"/>
        <v>3002.4366300196252</v>
      </c>
      <c r="AA184" s="116">
        <f t="shared" si="149"/>
        <v>0</v>
      </c>
      <c r="AB184" s="116">
        <f t="shared" si="150"/>
        <v>16488.774081174917</v>
      </c>
      <c r="AC184" s="116">
        <f t="shared" si="151"/>
        <v>76317.487594793609</v>
      </c>
      <c r="AD184" s="1240">
        <f t="shared" si="152"/>
        <v>0</v>
      </c>
      <c r="AE184" s="579">
        <f t="shared" si="153"/>
        <v>0.61743466800179969</v>
      </c>
      <c r="AF184" s="100">
        <f t="shared" si="154"/>
        <v>0.12716894349701183</v>
      </c>
      <c r="AG184" s="100">
        <f t="shared" si="155"/>
        <v>3.934139768805036E-2</v>
      </c>
      <c r="AH184" s="100">
        <f t="shared" si="167"/>
        <v>0</v>
      </c>
      <c r="AI184" s="100">
        <f t="shared" si="156"/>
        <v>0.21605499081313814</v>
      </c>
      <c r="AJ184" s="471">
        <f t="shared" si="157"/>
        <v>1</v>
      </c>
      <c r="AK184" s="1250">
        <f t="shared" si="158"/>
        <v>40485.846765266157</v>
      </c>
      <c r="AL184" s="1251">
        <f t="shared" si="159"/>
        <v>6276.6546563434904</v>
      </c>
      <c r="AM184" s="1251">
        <f t="shared" si="160"/>
        <v>358.56119421320489</v>
      </c>
      <c r="AN184" s="1251">
        <f t="shared" si="161"/>
        <v>47121.062615822848</v>
      </c>
      <c r="AO184" s="1022">
        <f t="shared" si="162"/>
        <v>0</v>
      </c>
    </row>
    <row r="185" spans="1:41">
      <c r="A185" s="89">
        <f>'Input data'!A125</f>
        <v>2025</v>
      </c>
      <c r="B185" s="152">
        <f>'Input data'!B125</f>
        <v>61.673080999999996</v>
      </c>
      <c r="C185" s="204">
        <f>'Input data'!C125</f>
        <v>4618.6922839663757</v>
      </c>
      <c r="D185" s="474">
        <f>'Input data'!E125</f>
        <v>43222529.411836617</v>
      </c>
      <c r="E185" s="473">
        <f>'Input data'!J125*C185</f>
        <v>55567.697604609646</v>
      </c>
      <c r="F185" s="474">
        <f>'Input data'!L125</f>
        <v>98790.227016446268</v>
      </c>
      <c r="G185" s="474">
        <f t="shared" si="163"/>
        <v>44674.419917829786</v>
      </c>
      <c r="H185" s="474">
        <f t="shared" si="135"/>
        <v>27773.001065400531</v>
      </c>
      <c r="I185" s="475">
        <f t="shared" si="138"/>
        <v>43222.529411836615</v>
      </c>
      <c r="J185" s="100">
        <f t="shared" si="139"/>
        <v>0.12710919231119061</v>
      </c>
      <c r="K185" s="474">
        <f t="shared" si="164"/>
        <v>2833.7318615236322</v>
      </c>
      <c r="L185" s="474">
        <f t="shared" si="140"/>
        <v>0</v>
      </c>
      <c r="M185" s="475">
        <f t="shared" si="165"/>
        <v>2833.7318615236322</v>
      </c>
      <c r="N185" s="579">
        <f>($N$147-$N$142)/($A$107-$A$102)+N184</f>
        <v>0.39999999999999997</v>
      </c>
      <c r="O185" s="475">
        <f t="shared" si="141"/>
        <v>601.53360000000009</v>
      </c>
      <c r="P185" s="1234">
        <f t="shared" si="168"/>
        <v>3435.2654615236324</v>
      </c>
      <c r="Q185" s="467">
        <f t="shared" si="142"/>
        <v>69012.155521706678</v>
      </c>
      <c r="R185" s="467">
        <f t="shared" si="166"/>
        <v>24337.735603876892</v>
      </c>
      <c r="S185" s="518">
        <f t="shared" si="143"/>
        <v>0.77797089291900823</v>
      </c>
      <c r="T185" s="118" t="str">
        <f t="shared" si="144"/>
        <v>Yes</v>
      </c>
      <c r="U185" s="938">
        <f t="shared" si="145"/>
        <v>0.77797089291900823</v>
      </c>
      <c r="V185" s="1247">
        <f t="shared" si="136"/>
        <v>74452.491412569376</v>
      </c>
      <c r="W185" s="1244">
        <f t="shared" si="137"/>
        <v>0.24635772524163979</v>
      </c>
      <c r="X185" s="473">
        <f t="shared" si="146"/>
        <v>44674.419917829786</v>
      </c>
      <c r="Y185" s="474">
        <f t="shared" si="147"/>
        <v>9943.738738465614</v>
      </c>
      <c r="Z185" s="116">
        <f t="shared" si="148"/>
        <v>3112.6099015806117</v>
      </c>
      <c r="AA185" s="116">
        <f t="shared" si="149"/>
        <v>0</v>
      </c>
      <c r="AB185" s="116">
        <f t="shared" si="150"/>
        <v>16721.722854693362</v>
      </c>
      <c r="AC185" s="116">
        <f t="shared" si="151"/>
        <v>74452.491412569376</v>
      </c>
      <c r="AD185" s="1240">
        <f t="shared" si="152"/>
        <v>0</v>
      </c>
      <c r="AE185" s="579">
        <f t="shared" si="153"/>
        <v>0.60003928774219184</v>
      </c>
      <c r="AF185" s="100">
        <f t="shared" si="154"/>
        <v>0.13355817313571955</v>
      </c>
      <c r="AG185" s="100">
        <f t="shared" si="155"/>
        <v>4.1806658750107695E-2</v>
      </c>
      <c r="AH185" s="100">
        <f t="shared" si="167"/>
        <v>0</v>
      </c>
      <c r="AI185" s="100">
        <f t="shared" si="156"/>
        <v>0.22459588037198083</v>
      </c>
      <c r="AJ185" s="471">
        <f t="shared" si="157"/>
        <v>1</v>
      </c>
      <c r="AK185" s="1250">
        <f t="shared" si="158"/>
        <v>37728.548608651385</v>
      </c>
      <c r="AL185" s="1251">
        <f t="shared" si="159"/>
        <v>6584.7533538865946</v>
      </c>
      <c r="AM185" s="1251">
        <f t="shared" si="160"/>
        <v>361.1179552918141</v>
      </c>
      <c r="AN185" s="1251">
        <f t="shared" si="161"/>
        <v>44674.419917829793</v>
      </c>
      <c r="AO185" s="1022">
        <f t="shared" si="162"/>
        <v>0</v>
      </c>
    </row>
    <row r="186" spans="1:41">
      <c r="A186" s="89">
        <f>'Input data'!A126</f>
        <v>2026</v>
      </c>
      <c r="B186" s="152">
        <f>'Input data'!B126</f>
        <v>62.305038999999994</v>
      </c>
      <c r="C186" s="204">
        <f>'Input data'!C126</f>
        <v>4706.2160582136648</v>
      </c>
      <c r="D186" s="474">
        <f>'Input data'!E126</f>
        <v>43560861.039927498</v>
      </c>
      <c r="E186" s="473">
        <f>'Input data'!J126*C186</f>
        <v>56620.70012600968</v>
      </c>
      <c r="F186" s="474">
        <f>'Input data'!L126</f>
        <v>100181.56116593718</v>
      </c>
      <c r="G186" s="474">
        <f t="shared" si="163"/>
        <v>42354.812990240433</v>
      </c>
      <c r="H186" s="474">
        <f t="shared" si="135"/>
        <v>31014.336418359511</v>
      </c>
      <c r="I186" s="475">
        <f t="shared" si="138"/>
        <v>43560.861039927498</v>
      </c>
      <c r="J186" s="100">
        <f t="shared" si="139"/>
        <v>0.13917062141024203</v>
      </c>
      <c r="K186" s="474">
        <f t="shared" si="164"/>
        <v>3381.3196118260967</v>
      </c>
      <c r="L186" s="474">
        <f t="shared" si="140"/>
        <v>0</v>
      </c>
      <c r="M186" s="475">
        <f t="shared" si="165"/>
        <v>3381.3196118260967</v>
      </c>
      <c r="N186" s="579">
        <f>($N$147-$N$142)/($A$107-$A$102)+N185</f>
        <v>0.44999999999999996</v>
      </c>
      <c r="O186" s="475">
        <f t="shared" si="141"/>
        <v>676.72530000000006</v>
      </c>
      <c r="P186" s="1234">
        <f t="shared" si="168"/>
        <v>4058.0449118260967</v>
      </c>
      <c r="Q186" s="467">
        <f t="shared" si="142"/>
        <v>69311.104496773842</v>
      </c>
      <c r="R186" s="467">
        <f t="shared" si="166"/>
        <v>26956.291506533409</v>
      </c>
      <c r="S186" s="518">
        <f t="shared" si="143"/>
        <v>0.84734543474988222</v>
      </c>
      <c r="T186" s="118" t="str">
        <f t="shared" si="144"/>
        <v>Yes</v>
      </c>
      <c r="U186" s="938">
        <f t="shared" si="145"/>
        <v>0.84734543474988222</v>
      </c>
      <c r="V186" s="1247">
        <f t="shared" si="136"/>
        <v>73225.26965940377</v>
      </c>
      <c r="W186" s="1244">
        <f t="shared" si="137"/>
        <v>0.26907438048289112</v>
      </c>
      <c r="X186" s="473">
        <f t="shared" si="146"/>
        <v>42354.812990240433</v>
      </c>
      <c r="Y186" s="474">
        <f t="shared" si="147"/>
        <v>10596.472519971354</v>
      </c>
      <c r="Z186" s="116">
        <f t="shared" si="148"/>
        <v>3235.3862558127657</v>
      </c>
      <c r="AA186" s="116">
        <f t="shared" si="149"/>
        <v>0</v>
      </c>
      <c r="AB186" s="116">
        <f t="shared" si="150"/>
        <v>17038.597893379218</v>
      </c>
      <c r="AC186" s="116">
        <f t="shared" si="151"/>
        <v>73225.26965940377</v>
      </c>
      <c r="AD186" s="1240">
        <f t="shared" si="152"/>
        <v>0</v>
      </c>
      <c r="AE186" s="579">
        <f t="shared" si="153"/>
        <v>0.57841798585716953</v>
      </c>
      <c r="AF186" s="100">
        <f t="shared" si="154"/>
        <v>0.14471059743800518</v>
      </c>
      <c r="AG186" s="100">
        <f t="shared" si="155"/>
        <v>4.4184012853235963E-2</v>
      </c>
      <c r="AH186" s="100">
        <f t="shared" si="167"/>
        <v>0</v>
      </c>
      <c r="AI186" s="100">
        <f t="shared" si="156"/>
        <v>0.23268740385158934</v>
      </c>
      <c r="AJ186" s="471">
        <f t="shared" si="157"/>
        <v>1</v>
      </c>
      <c r="AK186" s="1250">
        <f t="shared" si="158"/>
        <v>37498.468939835584</v>
      </c>
      <c r="AL186" s="1251">
        <f t="shared" si="159"/>
        <v>4613.0932027462113</v>
      </c>
      <c r="AM186" s="1251">
        <f t="shared" si="160"/>
        <v>243.25084765863659</v>
      </c>
      <c r="AN186" s="1251">
        <f t="shared" si="161"/>
        <v>42354.812990240433</v>
      </c>
      <c r="AO186" s="1022">
        <f t="shared" si="162"/>
        <v>0</v>
      </c>
    </row>
    <row r="187" spans="1:41">
      <c r="A187" s="89">
        <f>'Input data'!A127</f>
        <v>2027</v>
      </c>
      <c r="B187" s="152">
        <f>'Input data'!B127</f>
        <v>62.918915999999996</v>
      </c>
      <c r="C187" s="204">
        <f>'Input data'!C127</f>
        <v>4806.6704710292252</v>
      </c>
      <c r="D187" s="474">
        <f>'Input data'!E127</f>
        <v>42063620.539397433</v>
      </c>
      <c r="E187" s="473">
        <f>'Input data'!J127*C187</f>
        <v>57829.271750008418</v>
      </c>
      <c r="F187" s="474">
        <f>'Input data'!L127</f>
        <v>99892.892289405849</v>
      </c>
      <c r="G187" s="474">
        <f t="shared" si="163"/>
        <v>40155.6458200876</v>
      </c>
      <c r="H187" s="474">
        <f t="shared" si="135"/>
        <v>32501.901857488578</v>
      </c>
      <c r="I187" s="475">
        <f t="shared" si="138"/>
        <v>42063.620539397431</v>
      </c>
      <c r="J187" s="100">
        <f t="shared" si="139"/>
        <v>0.15237656310721223</v>
      </c>
      <c r="K187" s="474">
        <f t="shared" si="164"/>
        <v>3820.5892083142262</v>
      </c>
      <c r="L187" s="474">
        <f t="shared" si="140"/>
        <v>0</v>
      </c>
      <c r="M187" s="475">
        <f t="shared" si="165"/>
        <v>3820.5892083142262</v>
      </c>
      <c r="N187" s="579">
        <f>$C$27</f>
        <v>0.5</v>
      </c>
      <c r="O187" s="475">
        <f t="shared" si="141"/>
        <v>751.91700000000026</v>
      </c>
      <c r="P187" s="1234">
        <f t="shared" si="168"/>
        <v>4572.5062083142266</v>
      </c>
      <c r="Q187" s="467">
        <f t="shared" si="142"/>
        <v>68085.041469261952</v>
      </c>
      <c r="R187" s="467">
        <f t="shared" si="166"/>
        <v>27929.395649174352</v>
      </c>
      <c r="S187" s="518">
        <f t="shared" si="143"/>
        <v>0.86119623794238631</v>
      </c>
      <c r="T187" s="118" t="str">
        <f t="shared" si="144"/>
        <v>Yes</v>
      </c>
      <c r="U187" s="938">
        <f t="shared" si="145"/>
        <v>0.86119623794238631</v>
      </c>
      <c r="V187" s="1247">
        <f t="shared" si="136"/>
        <v>71963.496640231504</v>
      </c>
      <c r="W187" s="1244">
        <f t="shared" si="137"/>
        <v>0.27959342260566822</v>
      </c>
      <c r="X187" s="473">
        <f t="shared" si="146"/>
        <v>40155.6458200876</v>
      </c>
      <c r="Y187" s="474">
        <f t="shared" si="147"/>
        <v>11040.370518683034</v>
      </c>
      <c r="Z187" s="116">
        <f t="shared" si="148"/>
        <v>3365.1926995327626</v>
      </c>
      <c r="AA187" s="116">
        <f t="shared" si="149"/>
        <v>0</v>
      </c>
      <c r="AB187" s="116">
        <f>E187*$E$12</f>
        <v>17402.28760192811</v>
      </c>
      <c r="AC187" s="116">
        <f t="shared" si="151"/>
        <v>71963.496640231504</v>
      </c>
      <c r="AD187" s="1240">
        <f t="shared" si="152"/>
        <v>0</v>
      </c>
      <c r="AE187" s="579">
        <f t="shared" si="153"/>
        <v>0.55800020419850493</v>
      </c>
      <c r="AF187" s="100">
        <f t="shared" si="154"/>
        <v>0.15341626010583354</v>
      </c>
      <c r="AG187" s="100">
        <f t="shared" si="155"/>
        <v>4.6762495662994744E-2</v>
      </c>
      <c r="AH187" s="100">
        <f t="shared" si="167"/>
        <v>0</v>
      </c>
      <c r="AI187" s="100">
        <f t="shared" si="156"/>
        <v>0.24182104003266686</v>
      </c>
      <c r="AJ187" s="471">
        <f t="shared" si="157"/>
        <v>1</v>
      </c>
      <c r="AK187" s="1250">
        <f t="shared" si="158"/>
        <v>35654.110609758114</v>
      </c>
      <c r="AL187" s="1251">
        <f t="shared" si="159"/>
        <v>4284.0660461972329</v>
      </c>
      <c r="AM187" s="1251">
        <f t="shared" si="160"/>
        <v>217.4691641322579</v>
      </c>
      <c r="AN187" s="1251">
        <f t="shared" si="161"/>
        <v>40155.645820087608</v>
      </c>
      <c r="AO187" s="1022">
        <f t="shared" si="162"/>
        <v>0</v>
      </c>
    </row>
    <row r="188" spans="1:41">
      <c r="A188" s="89">
        <f>'Input data'!A128</f>
        <v>2028</v>
      </c>
      <c r="B188" s="152">
        <f>'Input data'!B128</f>
        <v>63.514502</v>
      </c>
      <c r="C188" s="204">
        <f>'Input data'!C128</f>
        <v>4918.6434456948491</v>
      </c>
      <c r="D188" s="474">
        <f>'Input data'!E128</f>
        <v>40122432.814653359</v>
      </c>
      <c r="E188" s="473">
        <f>'Input data'!J128*C188</f>
        <v>59176.423717180543</v>
      </c>
      <c r="F188" s="474">
        <f>'Input data'!L128</f>
        <v>99298.85653183391</v>
      </c>
      <c r="G188" s="474">
        <f t="shared" si="163"/>
        <v>38070.664875792791</v>
      </c>
      <c r="H188" s="474">
        <f t="shared" si="135"/>
        <v>33538.17618182041</v>
      </c>
      <c r="I188" s="475">
        <f t="shared" si="138"/>
        <v>40122.432814653359</v>
      </c>
      <c r="J188" s="100">
        <f t="shared" si="139"/>
        <v>0.16683562054324133</v>
      </c>
      <c r="K188" s="474">
        <f t="shared" si="164"/>
        <v>4224.405969658801</v>
      </c>
      <c r="L188" s="474">
        <f t="shared" si="140"/>
        <v>0</v>
      </c>
      <c r="M188" s="475">
        <f t="shared" si="165"/>
        <v>4224.405969658801</v>
      </c>
      <c r="N188" s="579">
        <f>N187</f>
        <v>0.5</v>
      </c>
      <c r="O188" s="475">
        <f t="shared" si="141"/>
        <v>751.91700000000026</v>
      </c>
      <c r="P188" s="1234">
        <f t="shared" si="168"/>
        <v>4976.3229696588014</v>
      </c>
      <c r="Q188" s="467">
        <f t="shared" si="142"/>
        <v>66632.518087954406</v>
      </c>
      <c r="R188" s="467">
        <f t="shared" si="166"/>
        <v>28561.853212161615</v>
      </c>
      <c r="S188" s="518">
        <f t="shared" si="143"/>
        <v>0.86019479731029769</v>
      </c>
      <c r="T188" s="118" t="str">
        <f t="shared" si="144"/>
        <v>Yes</v>
      </c>
      <c r="U188" s="938">
        <f t="shared" si="145"/>
        <v>0.86019479731029769</v>
      </c>
      <c r="V188" s="1247">
        <f t="shared" si="136"/>
        <v>70737.003319672294</v>
      </c>
      <c r="W188" s="1244">
        <f t="shared" si="137"/>
        <v>0.28763526801544848</v>
      </c>
      <c r="X188" s="473">
        <f t="shared" si="146"/>
        <v>38070.664875792791</v>
      </c>
      <c r="Y188" s="474">
        <f t="shared" si="147"/>
        <v>11432.588990834214</v>
      </c>
      <c r="Z188" s="116">
        <f t="shared" si="148"/>
        <v>3426.0698192483187</v>
      </c>
      <c r="AA188" s="116">
        <f t="shared" si="149"/>
        <v>0</v>
      </c>
      <c r="AB188" s="116">
        <f t="shared" si="150"/>
        <v>17807.679633796975</v>
      </c>
      <c r="AC188" s="116">
        <f t="shared" si="151"/>
        <v>70737.003319672294</v>
      </c>
      <c r="AD188" s="1240">
        <f t="shared" si="152"/>
        <v>0</v>
      </c>
      <c r="AE188" s="579">
        <f t="shared" si="153"/>
        <v>0.53820013697421021</v>
      </c>
      <c r="AF188" s="100">
        <f t="shared" si="154"/>
        <v>0.16162105339928581</v>
      </c>
      <c r="AG188" s="100">
        <f t="shared" si="155"/>
        <v>4.843391235794E-2</v>
      </c>
      <c r="AH188" s="100">
        <f t="shared" si="167"/>
        <v>0</v>
      </c>
      <c r="AI188" s="100">
        <f t="shared" si="156"/>
        <v>0.25174489726856403</v>
      </c>
      <c r="AJ188" s="471">
        <f t="shared" si="157"/>
        <v>1</v>
      </c>
      <c r="AK188" s="1250">
        <f t="shared" si="158"/>
        <v>33428.581838316153</v>
      </c>
      <c r="AL188" s="1251">
        <f t="shared" si="159"/>
        <v>4415.4934622467708</v>
      </c>
      <c r="AM188" s="1251">
        <f t="shared" si="160"/>
        <v>226.58957522985685</v>
      </c>
      <c r="AN188" s="1251">
        <f t="shared" si="161"/>
        <v>38070.664875792783</v>
      </c>
      <c r="AO188" s="1022">
        <f t="shared" si="162"/>
        <v>0</v>
      </c>
    </row>
    <row r="189" spans="1:41">
      <c r="A189" s="89">
        <f>'Input data'!A129</f>
        <v>2029</v>
      </c>
      <c r="B189" s="152">
        <f>'Input data'!B129</f>
        <v>64.093732000000003</v>
      </c>
      <c r="C189" s="204">
        <f>'Input data'!C129</f>
        <v>5055.9810880808755</v>
      </c>
      <c r="D189" s="474">
        <f>'Input data'!E129</f>
        <v>38613737.321660623</v>
      </c>
      <c r="E189" s="473">
        <f>'Input data'!J129*C189</f>
        <v>60828.739159005781</v>
      </c>
      <c r="F189" s="474">
        <f>'Input data'!L129</f>
        <v>99442.476480666402</v>
      </c>
      <c r="G189" s="474">
        <f t="shared" si="163"/>
        <v>36093.941324681233</v>
      </c>
      <c r="H189" s="474">
        <f t="shared" si="135"/>
        <v>35047.171400336447</v>
      </c>
      <c r="I189" s="475">
        <f t="shared" si="138"/>
        <v>38613.737321660621</v>
      </c>
      <c r="J189" s="100">
        <f>$J$137*(1+((($J$150/$J$137)^(1/($A$150-$A$137)))-1))^(A189-$A$137)</f>
        <v>0.18266670224386344</v>
      </c>
      <c r="K189" s="474">
        <f t="shared" si="164"/>
        <v>4676.8558470025591</v>
      </c>
      <c r="L189" s="474">
        <f t="shared" si="140"/>
        <v>0</v>
      </c>
      <c r="M189" s="475">
        <f t="shared" si="165"/>
        <v>4676.8558470025591</v>
      </c>
      <c r="N189" s="579">
        <f t="shared" ref="N189:N210" si="169">N188</f>
        <v>0.5</v>
      </c>
      <c r="O189" s="475">
        <f t="shared" si="141"/>
        <v>751.91700000000026</v>
      </c>
      <c r="P189" s="1234">
        <f t="shared" si="168"/>
        <v>5428.7728470025595</v>
      </c>
      <c r="Q189" s="467">
        <f t="shared" si="142"/>
        <v>65712.339878015118</v>
      </c>
      <c r="R189" s="467">
        <f t="shared" si="166"/>
        <v>29618.398553333886</v>
      </c>
      <c r="S189" s="518">
        <f t="shared" si="143"/>
        <v>0.86725105783287437</v>
      </c>
      <c r="T189" s="118" t="str">
        <f t="shared" si="144"/>
        <v>Yes</v>
      </c>
      <c r="U189" s="938">
        <f t="shared" si="145"/>
        <v>0.86725105783287437</v>
      </c>
      <c r="V189" s="1247">
        <f t="shared" si="136"/>
        <v>69824.077927332517</v>
      </c>
      <c r="W189" s="1244">
        <f t="shared" si="137"/>
        <v>0.297844538888694</v>
      </c>
      <c r="X189" s="473">
        <f t="shared" si="146"/>
        <v>36093.941324681233</v>
      </c>
      <c r="Y189" s="474">
        <f t="shared" si="147"/>
        <v>11924.496421623069</v>
      </c>
      <c r="Z189" s="116">
        <f t="shared" si="148"/>
        <v>3500.7371228718334</v>
      </c>
      <c r="AA189" s="116">
        <f t="shared" si="149"/>
        <v>0</v>
      </c>
      <c r="AB189" s="116">
        <f t="shared" si="150"/>
        <v>18304.903058156378</v>
      </c>
      <c r="AC189" s="116">
        <f t="shared" si="151"/>
        <v>69824.077927332517</v>
      </c>
      <c r="AD189" s="1240">
        <f t="shared" si="152"/>
        <v>0</v>
      </c>
      <c r="AE189" s="579">
        <f t="shared" si="153"/>
        <v>0.5169268595604658</v>
      </c>
      <c r="AF189" s="100">
        <f t="shared" si="154"/>
        <v>0.17077914632876584</v>
      </c>
      <c r="AG189" s="100">
        <f t="shared" si="155"/>
        <v>5.0136532078735488E-2</v>
      </c>
      <c r="AH189" s="100">
        <f t="shared" si="167"/>
        <v>0</v>
      </c>
      <c r="AI189" s="100">
        <f t="shared" si="156"/>
        <v>0.26215746203203288</v>
      </c>
      <c r="AJ189" s="471">
        <f t="shared" si="157"/>
        <v>1</v>
      </c>
      <c r="AK189" s="1250">
        <f t="shared" si="158"/>
        <v>31560.293263802079</v>
      </c>
      <c r="AL189" s="1251">
        <f t="shared" si="159"/>
        <v>4309.7004076327867</v>
      </c>
      <c r="AM189" s="1251">
        <f t="shared" si="160"/>
        <v>223.9476532463591</v>
      </c>
      <c r="AN189" s="1251">
        <f t="shared" si="161"/>
        <v>36093.941324681226</v>
      </c>
      <c r="AO189" s="1022">
        <f t="shared" si="162"/>
        <v>0</v>
      </c>
    </row>
    <row r="190" spans="1:41">
      <c r="A190" s="89">
        <f>'Input data'!A130</f>
        <v>2030</v>
      </c>
      <c r="B190" s="152">
        <f>'Input data'!B130</f>
        <v>64.659278</v>
      </c>
      <c r="C190" s="204">
        <f>'Input data'!C130</f>
        <v>5220.676133769065</v>
      </c>
      <c r="D190" s="474">
        <f>'Input data'!E130</f>
        <v>37435672.225562826</v>
      </c>
      <c r="E190" s="473">
        <f>'Input data'!J130*C190</f>
        <v>62810.192768190478</v>
      </c>
      <c r="F190" s="474">
        <f>'Input data'!L130</f>
        <v>100245.8649937533</v>
      </c>
      <c r="G190" s="474">
        <f>G177*(1-$C$4)</f>
        <v>34219.854173807704</v>
      </c>
      <c r="H190" s="474">
        <f t="shared" si="135"/>
        <v>36952.672886078566</v>
      </c>
      <c r="I190" s="475">
        <f t="shared" si="138"/>
        <v>37435.672225562826</v>
      </c>
      <c r="J190" s="100">
        <v>0.2</v>
      </c>
      <c r="K190" s="474">
        <f t="shared" si="164"/>
        <v>5183.0534768393036</v>
      </c>
      <c r="L190" s="474">
        <f t="shared" si="140"/>
        <v>0</v>
      </c>
      <c r="M190" s="475">
        <f t="shared" si="165"/>
        <v>5183.0534768393036</v>
      </c>
      <c r="N190" s="579">
        <f t="shared" si="169"/>
        <v>0.5</v>
      </c>
      <c r="O190" s="475">
        <f t="shared" si="141"/>
        <v>751.91700000000026</v>
      </c>
      <c r="P190" s="1234">
        <f t="shared" si="168"/>
        <v>5934.970476839304</v>
      </c>
      <c r="Q190" s="467">
        <f t="shared" si="142"/>
        <v>65237.556583046964</v>
      </c>
      <c r="R190" s="467">
        <f t="shared" si="166"/>
        <v>31017.70240923926</v>
      </c>
      <c r="S190" s="518">
        <f t="shared" si="143"/>
        <v>0.87896188280975551</v>
      </c>
      <c r="T190" s="118" t="str">
        <f t="shared" si="144"/>
        <v>Yes</v>
      </c>
      <c r="U190" s="938">
        <f t="shared" si="145"/>
        <v>0.87896188280975551</v>
      </c>
      <c r="V190" s="1247">
        <f t="shared" si="136"/>
        <v>69228.162584514052</v>
      </c>
      <c r="W190" s="1244">
        <f t="shared" si="137"/>
        <v>0.30941627778035619</v>
      </c>
      <c r="X190" s="473">
        <f t="shared" si="146"/>
        <v>34219.854173807704</v>
      </c>
      <c r="Y190" s="474">
        <f t="shared" si="147"/>
        <v>12516.857930786746</v>
      </c>
      <c r="Z190" s="116">
        <f t="shared" si="148"/>
        <v>3590.2780147063067</v>
      </c>
      <c r="AA190" s="116">
        <f t="shared" si="149"/>
        <v>0</v>
      </c>
      <c r="AB190" s="116">
        <f t="shared" si="150"/>
        <v>18901.172465213291</v>
      </c>
      <c r="AC190" s="116">
        <f t="shared" si="151"/>
        <v>69228.162584514052</v>
      </c>
      <c r="AD190" s="1240">
        <f t="shared" si="152"/>
        <v>0</v>
      </c>
      <c r="AE190" s="579">
        <f t="shared" si="153"/>
        <v>0.49430539387827827</v>
      </c>
      <c r="AF190" s="100">
        <f t="shared" si="154"/>
        <v>0.18080586662264955</v>
      </c>
      <c r="AG190" s="100">
        <f t="shared" si="155"/>
        <v>5.1861523990663183E-2</v>
      </c>
      <c r="AH190" s="100">
        <f t="shared" si="167"/>
        <v>0</v>
      </c>
      <c r="AI190" s="100">
        <f t="shared" si="156"/>
        <v>0.27302721550840897</v>
      </c>
      <c r="AJ190" s="471">
        <f t="shared" si="157"/>
        <v>1</v>
      </c>
      <c r="AK190" s="1250">
        <f t="shared" si="158"/>
        <v>29948.537780450257</v>
      </c>
      <c r="AL190" s="1251">
        <f t="shared" si="159"/>
        <v>4057.508916826037</v>
      </c>
      <c r="AM190" s="1251">
        <f t="shared" si="160"/>
        <v>213.80747653140324</v>
      </c>
      <c r="AN190" s="1251">
        <f t="shared" si="161"/>
        <v>34219.854173807696</v>
      </c>
      <c r="AO190" s="1022">
        <f t="shared" si="162"/>
        <v>0</v>
      </c>
    </row>
    <row r="191" spans="1:41">
      <c r="A191" s="89">
        <f>'Input data'!A131</f>
        <v>2031</v>
      </c>
      <c r="B191" s="152">
        <f>'Input data'!B131</f>
        <v>65.211525999999992</v>
      </c>
      <c r="C191" s="204">
        <f>'Input data'!C131</f>
        <v>5396.439358573075</v>
      </c>
      <c r="D191" s="474">
        <f>'Input data'!E131</f>
        <v>36521081.260820419</v>
      </c>
      <c r="E191" s="473">
        <f>'Input data'!J131*C191</f>
        <v>64924.808145323354</v>
      </c>
      <c r="F191" s="474">
        <f>'Input data'!L131</f>
        <v>101445.88940614377</v>
      </c>
      <c r="G191" s="474">
        <f>$G$150*(1+((($G$160/$G$150)^(1/($A$160-$A$150)))-1))^(A191-$A$150)</f>
        <v>33020.827958397946</v>
      </c>
      <c r="H191" s="474">
        <f t="shared" si="135"/>
        <v>38506.780501274814</v>
      </c>
      <c r="I191" s="475">
        <f t="shared" si="138"/>
        <v>36521.081260820421</v>
      </c>
      <c r="J191" s="100">
        <f t="shared" ref="J191:J210" si="170">J190</f>
        <v>0.2</v>
      </c>
      <c r="K191" s="474">
        <f t="shared" si="164"/>
        <v>5056.4262895102884</v>
      </c>
      <c r="L191" s="474">
        <f t="shared" si="140"/>
        <v>0</v>
      </c>
      <c r="M191" s="475">
        <f t="shared" si="165"/>
        <v>5056.4262895102884</v>
      </c>
      <c r="N191" s="579">
        <f t="shared" si="169"/>
        <v>0.5</v>
      </c>
      <c r="O191" s="475">
        <f t="shared" si="141"/>
        <v>751.91700000000026</v>
      </c>
      <c r="P191" s="1234">
        <f t="shared" si="168"/>
        <v>5808.3432895102887</v>
      </c>
      <c r="Q191" s="467">
        <f t="shared" si="142"/>
        <v>65719.265170162471</v>
      </c>
      <c r="R191" s="467">
        <f t="shared" si="166"/>
        <v>32698.437211764525</v>
      </c>
      <c r="S191" s="518">
        <f t="shared" si="143"/>
        <v>0.89578868970503756</v>
      </c>
      <c r="T191" s="118" t="str">
        <f t="shared" si="144"/>
        <v>Yes</v>
      </c>
      <c r="U191" s="938">
        <f t="shared" si="145"/>
        <v>0.89578868970503756</v>
      </c>
      <c r="V191" s="1247">
        <f t="shared" si="136"/>
        <v>68747.452194379264</v>
      </c>
      <c r="W191" s="1244">
        <f t="shared" si="137"/>
        <v>0.32232392463783976</v>
      </c>
      <c r="X191" s="473">
        <f t="shared" si="146"/>
        <v>33020.827958397946</v>
      </c>
      <c r="Y191" s="474">
        <f t="shared" si="147"/>
        <v>12503.274206604923</v>
      </c>
      <c r="Z191" s="116">
        <f t="shared" si="148"/>
        <v>3685.8364198477107</v>
      </c>
      <c r="AA191" s="116">
        <f t="shared" si="149"/>
        <v>0</v>
      </c>
      <c r="AB191" s="116">
        <f t="shared" si="150"/>
        <v>19537.51360952868</v>
      </c>
      <c r="AC191" s="116">
        <f t="shared" si="151"/>
        <v>68747.452194379264</v>
      </c>
      <c r="AD191" s="1240">
        <f t="shared" si="152"/>
        <v>0</v>
      </c>
      <c r="AE191" s="579">
        <f t="shared" si="153"/>
        <v>0.48032075232451599</v>
      </c>
      <c r="AF191" s="100">
        <f t="shared" si="154"/>
        <v>0.18187254665456795</v>
      </c>
      <c r="AG191" s="100">
        <f t="shared" si="155"/>
        <v>5.3614152993280845E-2</v>
      </c>
      <c r="AH191" s="100">
        <f t="shared" si="167"/>
        <v>0</v>
      </c>
      <c r="AI191" s="100">
        <f t="shared" si="156"/>
        <v>0.28419254802763516</v>
      </c>
      <c r="AJ191" s="471">
        <f t="shared" si="157"/>
        <v>1</v>
      </c>
      <c r="AK191" s="1250">
        <f t="shared" si="158"/>
        <v>29216.865008656336</v>
      </c>
      <c r="AL191" s="1251">
        <f t="shared" si="159"/>
        <v>3611.04357114917</v>
      </c>
      <c r="AM191" s="1251">
        <f t="shared" si="160"/>
        <v>192.91937859243217</v>
      </c>
      <c r="AN191" s="1251">
        <f t="shared" si="161"/>
        <v>33020.827958397931</v>
      </c>
      <c r="AO191" s="1022">
        <f t="shared" si="162"/>
        <v>0</v>
      </c>
    </row>
    <row r="192" spans="1:41">
      <c r="A192" s="89">
        <f>'Input data'!A132</f>
        <v>2032</v>
      </c>
      <c r="B192" s="152">
        <f>'Input data'!B132</f>
        <v>65.752923999999993</v>
      </c>
      <c r="C192" s="204">
        <f>'Input data'!C132</f>
        <v>5584.7826715137489</v>
      </c>
      <c r="D192" s="474">
        <f>'Input data'!E132</f>
        <v>35566110.296462603</v>
      </c>
      <c r="E192" s="473">
        <f>'Input data'!J132*C192</f>
        <v>67190.775136817771</v>
      </c>
      <c r="F192" s="474">
        <f>'Input data'!L132</f>
        <v>102756.88543328037</v>
      </c>
      <c r="G192" s="474">
        <f t="shared" ref="G192:G199" si="171">$G$150*(1+((($G$160/$G$150)^(1/($A$160-$A$150)))-1))^(A192-$A$150)</f>
        <v>31863.814308498775</v>
      </c>
      <c r="H192" s="474">
        <f t="shared" si="135"/>
        <v>40067.827482910572</v>
      </c>
      <c r="I192" s="475">
        <f t="shared" si="138"/>
        <v>35566.110296462604</v>
      </c>
      <c r="J192" s="100">
        <f t="shared" si="170"/>
        <v>0.2</v>
      </c>
      <c r="K192" s="474">
        <f t="shared" si="164"/>
        <v>4924.2083999189936</v>
      </c>
      <c r="L192" s="474">
        <f t="shared" si="140"/>
        <v>0</v>
      </c>
      <c r="M192" s="475">
        <f t="shared" si="165"/>
        <v>4924.2083999189936</v>
      </c>
      <c r="N192" s="579">
        <f t="shared" si="169"/>
        <v>0.5</v>
      </c>
      <c r="O192" s="475">
        <f t="shared" si="141"/>
        <v>751.91700000000026</v>
      </c>
      <c r="P192" s="1234">
        <f t="shared" si="168"/>
        <v>5676.1253999189939</v>
      </c>
      <c r="Q192" s="467">
        <f t="shared" si="142"/>
        <v>66255.516391490353</v>
      </c>
      <c r="R192" s="467">
        <f t="shared" si="166"/>
        <v>34391.702082991578</v>
      </c>
      <c r="S192" s="518">
        <f t="shared" si="143"/>
        <v>0.90977013403924223</v>
      </c>
      <c r="T192" s="118" t="str">
        <f t="shared" si="144"/>
        <v>Yes</v>
      </c>
      <c r="U192" s="938">
        <f t="shared" si="145"/>
        <v>0.90977013403924223</v>
      </c>
      <c r="V192" s="1247">
        <f t="shared" si="136"/>
        <v>68365.183350288804</v>
      </c>
      <c r="W192" s="1244">
        <f t="shared" si="137"/>
        <v>0.33469000094715762</v>
      </c>
      <c r="X192" s="473">
        <f t="shared" si="146"/>
        <v>31863.814308498771</v>
      </c>
      <c r="Y192" s="474">
        <f t="shared" si="147"/>
        <v>12493.734438446634</v>
      </c>
      <c r="Z192" s="116">
        <f t="shared" si="148"/>
        <v>3788.234328305115</v>
      </c>
      <c r="AA192" s="116">
        <f t="shared" si="149"/>
        <v>0</v>
      </c>
      <c r="AB192" s="116">
        <f t="shared" si="150"/>
        <v>20219.400275038279</v>
      </c>
      <c r="AC192" s="116">
        <f t="shared" si="151"/>
        <v>68365.183350288804</v>
      </c>
      <c r="AD192" s="1240">
        <f t="shared" si="152"/>
        <v>0</v>
      </c>
      <c r="AE192" s="579">
        <f t="shared" si="153"/>
        <v>0.46608248156426785</v>
      </c>
      <c r="AF192" s="100">
        <f t="shared" si="154"/>
        <v>0.18274995876821348</v>
      </c>
      <c r="AG192" s="100">
        <f t="shared" si="155"/>
        <v>5.5411748241718302E-2</v>
      </c>
      <c r="AH192" s="100">
        <f t="shared" si="167"/>
        <v>0</v>
      </c>
      <c r="AI192" s="100">
        <f t="shared" si="156"/>
        <v>0.29575581142580032</v>
      </c>
      <c r="AJ192" s="471">
        <f t="shared" si="157"/>
        <v>1</v>
      </c>
      <c r="AK192" s="1250">
        <f t="shared" si="158"/>
        <v>28452.888237170082</v>
      </c>
      <c r="AL192" s="1251">
        <f t="shared" si="159"/>
        <v>3235.6918925752079</v>
      </c>
      <c r="AM192" s="1251">
        <f t="shared" si="160"/>
        <v>175.23417875347772</v>
      </c>
      <c r="AN192" s="1251">
        <f t="shared" si="161"/>
        <v>31863.814308498768</v>
      </c>
      <c r="AO192" s="1022">
        <f t="shared" si="162"/>
        <v>0</v>
      </c>
    </row>
    <row r="193" spans="1:41">
      <c r="A193" s="89">
        <f>'Input data'!A133</f>
        <v>2033</v>
      </c>
      <c r="B193" s="152">
        <f>'Input data'!B133</f>
        <v>66.284188999999998</v>
      </c>
      <c r="C193" s="204">
        <f>'Input data'!C133</f>
        <v>5782.2303264526327</v>
      </c>
      <c r="D193" s="474">
        <f>'Input data'!E133</f>
        <v>34571652.827944376</v>
      </c>
      <c r="E193" s="473">
        <f>'Input data'!J133*C193</f>
        <v>69566.276882294755</v>
      </c>
      <c r="F193" s="474">
        <f>'Input data'!L133</f>
        <v>104137.92971023913</v>
      </c>
      <c r="G193" s="474">
        <f t="shared" si="171"/>
        <v>30747.341149823493</v>
      </c>
      <c r="H193" s="474">
        <f t="shared" si="135"/>
        <v>41614.129595892256</v>
      </c>
      <c r="I193" s="475">
        <f t="shared" si="138"/>
        <v>34571.652827944374</v>
      </c>
      <c r="J193" s="100">
        <f t="shared" si="170"/>
        <v>0.2</v>
      </c>
      <c r="K193" s="474">
        <f t="shared" si="164"/>
        <v>4786.5235145317183</v>
      </c>
      <c r="L193" s="474">
        <f t="shared" si="140"/>
        <v>0</v>
      </c>
      <c r="M193" s="475">
        <f t="shared" si="165"/>
        <v>4786.5235145317183</v>
      </c>
      <c r="N193" s="579">
        <f t="shared" si="169"/>
        <v>0.5</v>
      </c>
      <c r="O193" s="475">
        <f t="shared" si="141"/>
        <v>751.91700000000026</v>
      </c>
      <c r="P193" s="1234">
        <f t="shared" si="168"/>
        <v>5538.4405145317187</v>
      </c>
      <c r="Q193" s="467">
        <f t="shared" si="142"/>
        <v>66823.030231184035</v>
      </c>
      <c r="R193" s="467">
        <f t="shared" si="166"/>
        <v>36075.689081360542</v>
      </c>
      <c r="S193" s="518">
        <f t="shared" si="143"/>
        <v>0.9211039695764649</v>
      </c>
      <c r="T193" s="118" t="str">
        <f t="shared" si="144"/>
        <v>Yes</v>
      </c>
      <c r="U193" s="938">
        <f t="shared" si="145"/>
        <v>0.9211039695764649</v>
      </c>
      <c r="V193" s="1247">
        <f t="shared" si="136"/>
        <v>68062.240628878601</v>
      </c>
      <c r="W193" s="1244">
        <f t="shared" si="137"/>
        <v>0.3464221843255394</v>
      </c>
      <c r="X193" s="473">
        <f t="shared" si="146"/>
        <v>30747.341149823485</v>
      </c>
      <c r="Y193" s="474">
        <f t="shared" si="147"/>
        <v>12485.068708952658</v>
      </c>
      <c r="Z193" s="116">
        <f t="shared" si="148"/>
        <v>3895.5820571938461</v>
      </c>
      <c r="AA193" s="116">
        <f t="shared" si="149"/>
        <v>0</v>
      </c>
      <c r="AB193" s="116">
        <f t="shared" si="150"/>
        <v>20934.248712908615</v>
      </c>
      <c r="AC193" s="116">
        <f t="shared" si="151"/>
        <v>68062.240628878601</v>
      </c>
      <c r="AD193" s="1240">
        <f t="shared" si="152"/>
        <v>0</v>
      </c>
      <c r="AE193" s="579">
        <f t="shared" si="153"/>
        <v>0.4517532903078933</v>
      </c>
      <c r="AF193" s="100">
        <f t="shared" si="154"/>
        <v>0.18343605196645968</v>
      </c>
      <c r="AG193" s="100">
        <f t="shared" si="155"/>
        <v>5.7235583507090161E-2</v>
      </c>
      <c r="AH193" s="100">
        <f t="shared" si="167"/>
        <v>0</v>
      </c>
      <c r="AI193" s="100">
        <f t="shared" si="156"/>
        <v>0.3075750742185569</v>
      </c>
      <c r="AJ193" s="471">
        <f t="shared" si="157"/>
        <v>1</v>
      </c>
      <c r="AK193" s="1250">
        <f t="shared" si="158"/>
        <v>27657.322262355498</v>
      </c>
      <c r="AL193" s="1251">
        <f t="shared" si="159"/>
        <v>2929.2815139103118</v>
      </c>
      <c r="AM193" s="1251">
        <f t="shared" si="160"/>
        <v>160.73737355767415</v>
      </c>
      <c r="AN193" s="1251">
        <f t="shared" si="161"/>
        <v>30747.341149823482</v>
      </c>
      <c r="AO193" s="1022">
        <f t="shared" si="162"/>
        <v>0</v>
      </c>
    </row>
    <row r="194" spans="1:41">
      <c r="A194" s="89">
        <f>'Input data'!A134</f>
        <v>2034</v>
      </c>
      <c r="B194" s="152">
        <f>'Input data'!B134</f>
        <v>66.804167000000007</v>
      </c>
      <c r="C194" s="204">
        <f>'Input data'!C134</f>
        <v>5989.6789035031879</v>
      </c>
      <c r="D194" s="474">
        <f>'Input data'!E134</f>
        <v>33577293.218877912</v>
      </c>
      <c r="E194" s="473">
        <f>'Input data'!J134*C194</f>
        <v>72062.100178007458</v>
      </c>
      <c r="F194" s="474">
        <f>'Input data'!L134</f>
        <v>105639.39339688537</v>
      </c>
      <c r="G194" s="474">
        <f t="shared" si="171"/>
        <v>29669.987987956312</v>
      </c>
      <c r="H194" s="474">
        <f t="shared" si="135"/>
        <v>43190.444910672973</v>
      </c>
      <c r="I194" s="475">
        <f t="shared" si="138"/>
        <v>33577.293218877909</v>
      </c>
      <c r="J194" s="100">
        <f t="shared" si="170"/>
        <v>0.2</v>
      </c>
      <c r="K194" s="474">
        <f t="shared" si="164"/>
        <v>4648.8521780068404</v>
      </c>
      <c r="L194" s="474">
        <f t="shared" si="140"/>
        <v>0</v>
      </c>
      <c r="M194" s="475">
        <f t="shared" si="165"/>
        <v>4648.8521780068404</v>
      </c>
      <c r="N194" s="579">
        <f t="shared" si="169"/>
        <v>0.5</v>
      </c>
      <c r="O194" s="475">
        <f t="shared" si="141"/>
        <v>751.91700000000026</v>
      </c>
      <c r="P194" s="1234">
        <f t="shared" si="168"/>
        <v>5400.7691780068408</v>
      </c>
      <c r="Q194" s="467">
        <f t="shared" si="142"/>
        <v>67459.66372062244</v>
      </c>
      <c r="R194" s="467">
        <f t="shared" si="166"/>
        <v>37789.675732666132</v>
      </c>
      <c r="S194" s="518">
        <f t="shared" si="143"/>
        <v>0.9308299613068387</v>
      </c>
      <c r="T194" s="118" t="str">
        <f t="shared" si="144"/>
        <v>Yes</v>
      </c>
      <c r="U194" s="938">
        <f t="shared" si="145"/>
        <v>0.9308299613068387</v>
      </c>
      <c r="V194" s="1247">
        <f t="shared" si="136"/>
        <v>67849.717664219235</v>
      </c>
      <c r="W194" s="1244">
        <f t="shared" si="137"/>
        <v>0.35772333139675438</v>
      </c>
      <c r="X194" s="473">
        <f t="shared" si="146"/>
        <v>29669.987987956309</v>
      </c>
      <c r="Y194" s="474">
        <f t="shared" si="147"/>
        <v>12486.057677438945</v>
      </c>
      <c r="Z194" s="116">
        <f t="shared" si="148"/>
        <v>4008.3670564103172</v>
      </c>
      <c r="AA194" s="116">
        <f t="shared" si="149"/>
        <v>0</v>
      </c>
      <c r="AB194" s="116">
        <f t="shared" si="150"/>
        <v>21685.30494241367</v>
      </c>
      <c r="AC194" s="116">
        <f t="shared" si="151"/>
        <v>67849.717664219235</v>
      </c>
      <c r="AD194" s="1240">
        <f t="shared" si="152"/>
        <v>0</v>
      </c>
      <c r="AE194" s="579">
        <f t="shared" si="153"/>
        <v>0.43728977819465376</v>
      </c>
      <c r="AF194" s="100">
        <f t="shared" si="154"/>
        <v>0.18402519726362115</v>
      </c>
      <c r="AG194" s="100">
        <f t="shared" si="155"/>
        <v>5.9077136860720386E-2</v>
      </c>
      <c r="AH194" s="100">
        <f t="shared" si="167"/>
        <v>0</v>
      </c>
      <c r="AI194" s="100">
        <f t="shared" si="156"/>
        <v>0.31960788768100484</v>
      </c>
      <c r="AJ194" s="471">
        <f t="shared" si="157"/>
        <v>1.0000000000000002</v>
      </c>
      <c r="AK194" s="1250">
        <f t="shared" si="158"/>
        <v>26861.834575102326</v>
      </c>
      <c r="AL194" s="1251">
        <f t="shared" si="159"/>
        <v>2660.3092891510064</v>
      </c>
      <c r="AM194" s="1251">
        <f t="shared" si="160"/>
        <v>147.8441237029713</v>
      </c>
      <c r="AN194" s="1251">
        <f t="shared" si="161"/>
        <v>29669.987987956305</v>
      </c>
      <c r="AO194" s="1022">
        <f t="shared" si="162"/>
        <v>0</v>
      </c>
    </row>
    <row r="195" spans="1:41">
      <c r="A195" s="89">
        <f>'Input data'!A135</f>
        <v>2035</v>
      </c>
      <c r="B195" s="152">
        <f>'Input data'!B135</f>
        <v>67.314132999999998</v>
      </c>
      <c r="C195" s="204">
        <f>'Input data'!C135</f>
        <v>6205.9410740491394</v>
      </c>
      <c r="D195" s="474">
        <f>'Input data'!E135</f>
        <v>32628056.308087319</v>
      </c>
      <c r="E195" s="473">
        <f>'Input data'!J135*C195</f>
        <v>74663.960219199464</v>
      </c>
      <c r="F195" s="474">
        <f>'Input data'!L135</f>
        <v>107292.01652728679</v>
      </c>
      <c r="G195" s="474">
        <f t="shared" si="171"/>
        <v>28630.384101050156</v>
      </c>
      <c r="H195" s="474">
        <f t="shared" si="135"/>
        <v>44832.201088240377</v>
      </c>
      <c r="I195" s="475">
        <f t="shared" si="138"/>
        <v>32628.056308087318</v>
      </c>
      <c r="J195" s="100">
        <f t="shared" si="170"/>
        <v>0.2</v>
      </c>
      <c r="K195" s="474">
        <f t="shared" si="164"/>
        <v>4517.4281810989442</v>
      </c>
      <c r="L195" s="474">
        <f t="shared" si="140"/>
        <v>0</v>
      </c>
      <c r="M195" s="475">
        <f t="shared" si="165"/>
        <v>4517.4281810989442</v>
      </c>
      <c r="N195" s="579">
        <f t="shared" si="169"/>
        <v>0.5</v>
      </c>
      <c r="O195" s="475">
        <f t="shared" si="141"/>
        <v>751.91700000000026</v>
      </c>
      <c r="P195" s="1234">
        <f t="shared" si="168"/>
        <v>5269.3451810989445</v>
      </c>
      <c r="Q195" s="467">
        <f t="shared" si="142"/>
        <v>68193.240008191584</v>
      </c>
      <c r="R195" s="467">
        <f t="shared" si="166"/>
        <v>39562.855907141427</v>
      </c>
      <c r="S195" s="518">
        <f t="shared" si="143"/>
        <v>0.9399408099353016</v>
      </c>
      <c r="T195" s="118" t="str">
        <f t="shared" si="144"/>
        <v>Yes</v>
      </c>
      <c r="U195" s="938">
        <f t="shared" si="145"/>
        <v>0.9399408099353016</v>
      </c>
      <c r="V195" s="1247">
        <f t="shared" si="136"/>
        <v>67729.160620145354</v>
      </c>
      <c r="W195" s="1244">
        <f t="shared" si="137"/>
        <v>0.36873997886953414</v>
      </c>
      <c r="X195" s="473">
        <f t="shared" si="146"/>
        <v>28630.384101050153</v>
      </c>
      <c r="Y195" s="474">
        <f t="shared" si="147"/>
        <v>12504.562411057937</v>
      </c>
      <c r="Z195" s="116">
        <f t="shared" si="148"/>
        <v>4125.9438028135155</v>
      </c>
      <c r="AA195" s="116">
        <f t="shared" si="149"/>
        <v>0</v>
      </c>
      <c r="AB195" s="116">
        <f t="shared" si="150"/>
        <v>22468.270305223745</v>
      </c>
      <c r="AC195" s="116">
        <f t="shared" si="151"/>
        <v>67729.160620145354</v>
      </c>
      <c r="AD195" s="1240">
        <f t="shared" si="152"/>
        <v>0</v>
      </c>
      <c r="AE195" s="579">
        <f t="shared" si="153"/>
        <v>0.42271872025141166</v>
      </c>
      <c r="AF195" s="100">
        <f t="shared" si="154"/>
        <v>0.1846259764119767</v>
      </c>
      <c r="AG195" s="100">
        <f t="shared" si="155"/>
        <v>6.0918277519392369E-2</v>
      </c>
      <c r="AH195" s="100">
        <f t="shared" si="167"/>
        <v>0</v>
      </c>
      <c r="AI195" s="100">
        <f t="shared" si="156"/>
        <v>0.3317370258172192</v>
      </c>
      <c r="AJ195" s="471">
        <f t="shared" si="157"/>
        <v>1</v>
      </c>
      <c r="AK195" s="1250">
        <f t="shared" si="158"/>
        <v>26102.445046469853</v>
      </c>
      <c r="AL195" s="1251">
        <f t="shared" si="159"/>
        <v>2393.3030255520371</v>
      </c>
      <c r="AM195" s="1251">
        <f t="shared" si="160"/>
        <v>134.63602902825824</v>
      </c>
      <c r="AN195" s="1251">
        <f t="shared" si="161"/>
        <v>28630.384101050146</v>
      </c>
      <c r="AO195" s="1022">
        <f t="shared" si="162"/>
        <v>0</v>
      </c>
    </row>
    <row r="196" spans="1:41">
      <c r="A196" s="89">
        <f>'Input data'!A136</f>
        <v>2036</v>
      </c>
      <c r="B196" s="152">
        <f>'Input data'!B136</f>
        <v>67.815933000000001</v>
      </c>
      <c r="C196" s="204">
        <f>'Input data'!C136</f>
        <v>6424.7892551460491</v>
      </c>
      <c r="D196" s="474">
        <f>'Input data'!E136</f>
        <v>31504144.910991076</v>
      </c>
      <c r="E196" s="473">
        <f>'Input data'!J136*C196</f>
        <v>77296.932671321469</v>
      </c>
      <c r="F196" s="474">
        <f>'Input data'!L136</f>
        <v>108801.07758231254</v>
      </c>
      <c r="G196" s="474">
        <f t="shared" si="171"/>
        <v>27627.206795850379</v>
      </c>
      <c r="H196" s="474">
        <f t="shared" si="135"/>
        <v>46291.459540322045</v>
      </c>
      <c r="I196" s="475">
        <f t="shared" si="138"/>
        <v>31504.144910991075</v>
      </c>
      <c r="J196" s="100">
        <f t="shared" si="170"/>
        <v>0.2</v>
      </c>
      <c r="K196" s="474">
        <f t="shared" si="164"/>
        <v>4361.8201065523026</v>
      </c>
      <c r="L196" s="474">
        <f t="shared" si="140"/>
        <v>0</v>
      </c>
      <c r="M196" s="475">
        <f t="shared" si="165"/>
        <v>4361.8201065523026</v>
      </c>
      <c r="N196" s="579">
        <f t="shared" si="169"/>
        <v>0.5</v>
      </c>
      <c r="O196" s="475">
        <f t="shared" si="141"/>
        <v>751.91700000000026</v>
      </c>
      <c r="P196" s="1234">
        <f t="shared" si="168"/>
        <v>5113.737106552303</v>
      </c>
      <c r="Q196" s="467">
        <f t="shared" si="142"/>
        <v>68804.929229620117</v>
      </c>
      <c r="R196" s="467">
        <f t="shared" si="166"/>
        <v>41177.722433769741</v>
      </c>
      <c r="S196" s="518">
        <f t="shared" si="143"/>
        <v>0.94440822979796646</v>
      </c>
      <c r="T196" s="118" t="str">
        <f t="shared" si="144"/>
        <v>Yes</v>
      </c>
      <c r="U196" s="938">
        <f t="shared" si="145"/>
        <v>0.94440822979796646</v>
      </c>
      <c r="V196" s="1247">
        <f t="shared" si="136"/>
        <v>67623.355148542818</v>
      </c>
      <c r="W196" s="1244">
        <f t="shared" si="137"/>
        <v>0.37846796510463843</v>
      </c>
      <c r="X196" s="473">
        <f t="shared" si="146"/>
        <v>27627.206795850379</v>
      </c>
      <c r="Y196" s="474">
        <f t="shared" si="147"/>
        <v>12490.623671451514</v>
      </c>
      <c r="Z196" s="116">
        <f t="shared" si="148"/>
        <v>4244.9265034156306</v>
      </c>
      <c r="AA196" s="116">
        <f t="shared" si="149"/>
        <v>0</v>
      </c>
      <c r="AB196" s="116">
        <f t="shared" si="150"/>
        <v>23260.598177825294</v>
      </c>
      <c r="AC196" s="116">
        <f t="shared" si="151"/>
        <v>67623.355148542818</v>
      </c>
      <c r="AD196" s="1240">
        <f t="shared" si="152"/>
        <v>0</v>
      </c>
      <c r="AE196" s="579">
        <f t="shared" si="153"/>
        <v>0.40854534258413983</v>
      </c>
      <c r="AF196" s="100">
        <f t="shared" si="154"/>
        <v>0.18470872443424849</v>
      </c>
      <c r="AG196" s="100">
        <f t="shared" si="155"/>
        <v>6.2773083265258572E-2</v>
      </c>
      <c r="AH196" s="100">
        <f t="shared" si="167"/>
        <v>0</v>
      </c>
      <c r="AI196" s="100">
        <f t="shared" si="156"/>
        <v>0.34397284971635311</v>
      </c>
      <c r="AJ196" s="471">
        <f t="shared" si="157"/>
        <v>1</v>
      </c>
      <c r="AK196" s="1250">
        <f t="shared" si="158"/>
        <v>25203.315928792861</v>
      </c>
      <c r="AL196" s="1251">
        <f t="shared" si="159"/>
        <v>2293.4008075035831</v>
      </c>
      <c r="AM196" s="1251">
        <f t="shared" si="160"/>
        <v>130.4900595539344</v>
      </c>
      <c r="AN196" s="1251">
        <f t="shared" si="161"/>
        <v>27627.206795850376</v>
      </c>
      <c r="AO196" s="1022">
        <f t="shared" si="162"/>
        <v>0</v>
      </c>
    </row>
    <row r="197" spans="1:41">
      <c r="A197" s="89">
        <f>'Input data'!A137</f>
        <v>2037</v>
      </c>
      <c r="B197" s="152">
        <f>'Input data'!B137</f>
        <v>68.308245999999997</v>
      </c>
      <c r="C197" s="204">
        <f>'Input data'!C137</f>
        <v>6655.032765571701</v>
      </c>
      <c r="D197" s="474">
        <f>'Input data'!E137</f>
        <v>30497122.733832452</v>
      </c>
      <c r="E197" s="473">
        <f>'Input data'!J137*C197</f>
        <v>80067.002850530131</v>
      </c>
      <c r="F197" s="474">
        <f>'Input data'!L137</f>
        <v>110564.12558436258</v>
      </c>
      <c r="G197" s="474">
        <f t="shared" si="171"/>
        <v>26659.179724825448</v>
      </c>
      <c r="H197" s="474">
        <f t="shared" si="135"/>
        <v>47903.930362915577</v>
      </c>
      <c r="I197" s="475">
        <f t="shared" si="138"/>
        <v>30497.122733832453</v>
      </c>
      <c r="J197" s="100">
        <f t="shared" si="170"/>
        <v>0.2</v>
      </c>
      <c r="K197" s="474">
        <f t="shared" si="164"/>
        <v>4222.3956088398727</v>
      </c>
      <c r="L197" s="474">
        <f t="shared" si="140"/>
        <v>0</v>
      </c>
      <c r="M197" s="475">
        <f t="shared" si="165"/>
        <v>4222.3956088398727</v>
      </c>
      <c r="N197" s="579">
        <f t="shared" si="169"/>
        <v>0.5</v>
      </c>
      <c r="O197" s="475">
        <f t="shared" si="141"/>
        <v>751.91700000000026</v>
      </c>
      <c r="P197" s="1234">
        <f t="shared" si="168"/>
        <v>4974.3126088398731</v>
      </c>
      <c r="Q197" s="467">
        <f t="shared" si="142"/>
        <v>69588.79747890115</v>
      </c>
      <c r="R197" s="467">
        <f t="shared" si="166"/>
        <v>42929.617754075705</v>
      </c>
      <c r="S197" s="518">
        <f t="shared" si="143"/>
        <v>0.94995736830486732</v>
      </c>
      <c r="T197" s="118" t="str">
        <f t="shared" si="144"/>
        <v>Yes</v>
      </c>
      <c r="U197" s="938">
        <f t="shared" si="145"/>
        <v>0.94995736830486732</v>
      </c>
      <c r="V197" s="1247">
        <f t="shared" si="136"/>
        <v>67634.507830286879</v>
      </c>
      <c r="W197" s="1244">
        <f t="shared" si="137"/>
        <v>0.38827800181279926</v>
      </c>
      <c r="X197" s="473">
        <f t="shared" si="146"/>
        <v>26659.179724825444</v>
      </c>
      <c r="Y197" s="474">
        <f t="shared" si="147"/>
        <v>12511.041306981297</v>
      </c>
      <c r="Z197" s="116">
        <f t="shared" si="148"/>
        <v>4370.1045813381716</v>
      </c>
      <c r="AA197" s="116">
        <f t="shared" si="149"/>
        <v>0</v>
      </c>
      <c r="AB197" s="116">
        <f t="shared" si="150"/>
        <v>24094.18221714197</v>
      </c>
      <c r="AC197" s="116">
        <f t="shared" si="151"/>
        <v>67634.507830286879</v>
      </c>
      <c r="AD197" s="1240">
        <f t="shared" si="152"/>
        <v>0</v>
      </c>
      <c r="AE197" s="579">
        <f t="shared" si="153"/>
        <v>0.39416535404856462</v>
      </c>
      <c r="AF197" s="100">
        <f t="shared" si="154"/>
        <v>0.18498014857112371</v>
      </c>
      <c r="AG197" s="100">
        <f t="shared" si="155"/>
        <v>6.4613534148927884E-2</v>
      </c>
      <c r="AH197" s="100">
        <f t="shared" si="167"/>
        <v>0</v>
      </c>
      <c r="AI197" s="100">
        <f t="shared" si="156"/>
        <v>0.35624096323138382</v>
      </c>
      <c r="AJ197" s="471">
        <f t="shared" si="157"/>
        <v>1</v>
      </c>
      <c r="AK197" s="1250">
        <f t="shared" si="158"/>
        <v>24397.698187065962</v>
      </c>
      <c r="AL197" s="1251">
        <f t="shared" si="159"/>
        <v>2138.4589102468221</v>
      </c>
      <c r="AM197" s="1251">
        <f t="shared" si="160"/>
        <v>123.02262751265695</v>
      </c>
      <c r="AN197" s="1251">
        <f t="shared" si="161"/>
        <v>26659.179724825441</v>
      </c>
      <c r="AO197" s="1022">
        <f t="shared" si="162"/>
        <v>0</v>
      </c>
    </row>
    <row r="198" spans="1:41">
      <c r="A198" s="89">
        <f>'Input data'!A138</f>
        <v>2038</v>
      </c>
      <c r="B198" s="152">
        <f>'Input data'!B138</f>
        <v>68.788494999999998</v>
      </c>
      <c r="C198" s="204">
        <f>'Input data'!C138</f>
        <v>6896.2705236743814</v>
      </c>
      <c r="D198" s="474">
        <f>'Input data'!E138</f>
        <v>29296855.10761394</v>
      </c>
      <c r="E198" s="473">
        <f>'Input data'!J138*C198</f>
        <v>82969.345325173606</v>
      </c>
      <c r="F198" s="474">
        <f>'Input data'!L138</f>
        <v>112266.20043278755</v>
      </c>
      <c r="G198" s="474">
        <f t="shared" si="171"/>
        <v>25725.071262263602</v>
      </c>
      <c r="H198" s="474">
        <f t="shared" si="135"/>
        <v>49377.029733234376</v>
      </c>
      <c r="I198" s="475">
        <f t="shared" si="138"/>
        <v>29296.855107613941</v>
      </c>
      <c r="J198" s="100">
        <f t="shared" si="170"/>
        <v>0.2</v>
      </c>
      <c r="K198" s="474">
        <f t="shared" si="164"/>
        <v>4056.2158416989073</v>
      </c>
      <c r="L198" s="474">
        <f t="shared" si="140"/>
        <v>0</v>
      </c>
      <c r="M198" s="475">
        <f t="shared" si="165"/>
        <v>4056.2158416989073</v>
      </c>
      <c r="N198" s="579">
        <f t="shared" si="169"/>
        <v>0.5</v>
      </c>
      <c r="O198" s="475">
        <f t="shared" si="141"/>
        <v>751.91700000000026</v>
      </c>
      <c r="P198" s="1234">
        <f t="shared" si="168"/>
        <v>4808.1328416989072</v>
      </c>
      <c r="Q198" s="467">
        <f t="shared" si="142"/>
        <v>70293.968153799069</v>
      </c>
      <c r="R198" s="467">
        <f t="shared" si="166"/>
        <v>44568.896891535464</v>
      </c>
      <c r="S198" s="518">
        <f t="shared" si="143"/>
        <v>0.95117885556955406</v>
      </c>
      <c r="T198" s="118" t="str">
        <f t="shared" si="144"/>
        <v>Yes</v>
      </c>
      <c r="U198" s="938">
        <f t="shared" si="145"/>
        <v>0.95117885556955406</v>
      </c>
      <c r="V198" s="1247">
        <f t="shared" si="136"/>
        <v>67697.303541252099</v>
      </c>
      <c r="W198" s="1244">
        <f t="shared" si="137"/>
        <v>0.39699301053853986</v>
      </c>
      <c r="X198" s="473">
        <f t="shared" si="146"/>
        <v>25725.071262263609</v>
      </c>
      <c r="Y198" s="474">
        <f t="shared" si="147"/>
        <v>12503.401972250587</v>
      </c>
      <c r="Z198" s="116">
        <f t="shared" si="148"/>
        <v>4501.2599777522119</v>
      </c>
      <c r="AA198" s="116">
        <f t="shared" si="149"/>
        <v>0</v>
      </c>
      <c r="AB198" s="116">
        <f t="shared" si="150"/>
        <v>24967.570328985694</v>
      </c>
      <c r="AC198" s="116">
        <f t="shared" si="151"/>
        <v>67697.303541252099</v>
      </c>
      <c r="AD198" s="1240">
        <f t="shared" si="152"/>
        <v>0</v>
      </c>
      <c r="AE198" s="579">
        <f t="shared" si="153"/>
        <v>0.38000141684502625</v>
      </c>
      <c r="AF198" s="100">
        <f t="shared" si="154"/>
        <v>0.18469571634609497</v>
      </c>
      <c r="AG198" s="100">
        <f t="shared" si="155"/>
        <v>6.6490978846880058E-2</v>
      </c>
      <c r="AH198" s="100">
        <f t="shared" si="167"/>
        <v>0</v>
      </c>
      <c r="AI198" s="100">
        <f t="shared" si="156"/>
        <v>0.36881188796199882</v>
      </c>
      <c r="AJ198" s="471">
        <f t="shared" si="157"/>
        <v>1</v>
      </c>
      <c r="AK198" s="1250">
        <f t="shared" si="158"/>
        <v>23437.484086091154</v>
      </c>
      <c r="AL198" s="1251">
        <f t="shared" si="159"/>
        <v>2161.8861344661377</v>
      </c>
      <c r="AM198" s="1251">
        <f t="shared" si="160"/>
        <v>125.70104170631902</v>
      </c>
      <c r="AN198" s="1251">
        <f t="shared" si="161"/>
        <v>25725.071262263609</v>
      </c>
      <c r="AO198" s="1022">
        <f t="shared" si="162"/>
        <v>0</v>
      </c>
    </row>
    <row r="199" spans="1:41">
      <c r="A199" s="89">
        <f>'Input data'!A139</f>
        <v>2039</v>
      </c>
      <c r="B199" s="152">
        <f>'Input data'!B139</f>
        <v>69.256822999999997</v>
      </c>
      <c r="C199" s="204">
        <f>'Input data'!C139</f>
        <v>7141.3467562484384</v>
      </c>
      <c r="D199" s="474">
        <f>'Input data'!E139</f>
        <v>27723359.898958791</v>
      </c>
      <c r="E199" s="473">
        <f>'Input data'!J139*C199</f>
        <v>85917.868661319575</v>
      </c>
      <c r="F199" s="474">
        <f>'Input data'!L139</f>
        <v>113641.22856027837</v>
      </c>
      <c r="G199" s="474">
        <f t="shared" si="171"/>
        <v>24823.692937269236</v>
      </c>
      <c r="H199" s="474">
        <f t="shared" si="135"/>
        <v>50493.641604355187</v>
      </c>
      <c r="I199" s="475">
        <f t="shared" si="138"/>
        <v>27723.359898958792</v>
      </c>
      <c r="J199" s="100">
        <f t="shared" si="170"/>
        <v>0.2</v>
      </c>
      <c r="K199" s="474">
        <f t="shared" si="164"/>
        <v>3838.3618717509307</v>
      </c>
      <c r="L199" s="474">
        <f t="shared" si="140"/>
        <v>0</v>
      </c>
      <c r="M199" s="475">
        <f t="shared" si="165"/>
        <v>3838.3618717509307</v>
      </c>
      <c r="N199" s="579">
        <f t="shared" si="169"/>
        <v>0.5</v>
      </c>
      <c r="O199" s="475">
        <f t="shared" si="141"/>
        <v>751.91700000000026</v>
      </c>
      <c r="P199" s="1234">
        <f t="shared" si="168"/>
        <v>4590.2788717509311</v>
      </c>
      <c r="Q199" s="467">
        <f t="shared" si="142"/>
        <v>70727.055669873502</v>
      </c>
      <c r="R199" s="467">
        <f t="shared" si="166"/>
        <v>45903.362732604262</v>
      </c>
      <c r="S199" s="518">
        <f t="shared" si="143"/>
        <v>0.94551814735184958</v>
      </c>
      <c r="T199" s="118" t="str">
        <f t="shared" si="144"/>
        <v>Yes</v>
      </c>
      <c r="U199" s="938">
        <f t="shared" si="145"/>
        <v>0.94551814735184958</v>
      </c>
      <c r="V199" s="1247">
        <f t="shared" si="136"/>
        <v>67737.865827674119</v>
      </c>
      <c r="W199" s="1244">
        <f t="shared" si="137"/>
        <v>0.4039322991677784</v>
      </c>
      <c r="X199" s="473">
        <f t="shared" si="146"/>
        <v>24823.692937269243</v>
      </c>
      <c r="Y199" s="474">
        <f t="shared" si="147"/>
        <v>12424.815198580965</v>
      </c>
      <c r="Z199" s="116">
        <f t="shared" si="148"/>
        <v>4634.5022640663983</v>
      </c>
      <c r="AA199" s="116">
        <f t="shared" si="149"/>
        <v>0</v>
      </c>
      <c r="AB199" s="116">
        <f t="shared" si="150"/>
        <v>25854.855427757517</v>
      </c>
      <c r="AC199" s="116">
        <f t="shared" si="151"/>
        <v>67737.865827674119</v>
      </c>
      <c r="AD199" s="1240">
        <f t="shared" si="152"/>
        <v>0</v>
      </c>
      <c r="AE199" s="579">
        <f t="shared" si="153"/>
        <v>0.36646700680563205</v>
      </c>
      <c r="AF199" s="100">
        <f t="shared" si="154"/>
        <v>0.18342495806097336</v>
      </c>
      <c r="AG199" s="100">
        <f t="shared" si="155"/>
        <v>6.8418191323839805E-2</v>
      </c>
      <c r="AH199" s="100">
        <f t="shared" si="167"/>
        <v>0</v>
      </c>
      <c r="AI199" s="100">
        <f t="shared" si="156"/>
        <v>0.38168984380955484</v>
      </c>
      <c r="AJ199" s="471">
        <f t="shared" si="157"/>
        <v>1</v>
      </c>
      <c r="AK199" s="1250">
        <f t="shared" si="158"/>
        <v>22178.687919167034</v>
      </c>
      <c r="AL199" s="1251">
        <f t="shared" si="159"/>
        <v>2498.2883316831508</v>
      </c>
      <c r="AM199" s="1251">
        <f t="shared" si="160"/>
        <v>146.71668641905617</v>
      </c>
      <c r="AN199" s="1251">
        <f t="shared" si="161"/>
        <v>24823.692937269239</v>
      </c>
      <c r="AO199" s="1022">
        <f t="shared" si="162"/>
        <v>0</v>
      </c>
    </row>
    <row r="200" spans="1:41">
      <c r="A200" s="89">
        <f>'Input data'!A140</f>
        <v>2040</v>
      </c>
      <c r="B200" s="152">
        <f>'Input data'!B140</f>
        <v>69.713937000000001</v>
      </c>
      <c r="C200" s="204">
        <f>'Input data'!C140</f>
        <v>7387.5940460773872</v>
      </c>
      <c r="D200" s="474">
        <f>'Input data'!E140</f>
        <v>25858520.356594972</v>
      </c>
      <c r="E200" s="473">
        <f>'Input data'!J140*C200</f>
        <v>88880.481040730767</v>
      </c>
      <c r="F200" s="474">
        <f>'Input data'!L140</f>
        <v>114739.00139732572</v>
      </c>
      <c r="G200" s="474">
        <f>G177*(1-$C$5)</f>
        <v>23953.89792166539</v>
      </c>
      <c r="H200" s="474">
        <f t="shared" si="135"/>
        <v>51313.341810605016</v>
      </c>
      <c r="I200" s="475">
        <f t="shared" si="138"/>
        <v>25858.520356594971</v>
      </c>
      <c r="J200" s="100">
        <f t="shared" si="170"/>
        <v>0.2</v>
      </c>
      <c r="K200" s="474">
        <f t="shared" si="164"/>
        <v>3580.1706199535047</v>
      </c>
      <c r="L200" s="474">
        <f t="shared" si="140"/>
        <v>0</v>
      </c>
      <c r="M200" s="475">
        <f t="shared" si="165"/>
        <v>3580.1706199535047</v>
      </c>
      <c r="N200" s="579">
        <f t="shared" si="169"/>
        <v>0.5</v>
      </c>
      <c r="O200" s="475">
        <f t="shared" si="141"/>
        <v>751.91700000000026</v>
      </c>
      <c r="P200" s="1234">
        <f t="shared" si="168"/>
        <v>4332.0876199535051</v>
      </c>
      <c r="Q200" s="467">
        <f t="shared" si="142"/>
        <v>70935.152112316893</v>
      </c>
      <c r="R200" s="467">
        <f t="shared" si="166"/>
        <v>46981.254190651503</v>
      </c>
      <c r="S200" s="518">
        <f t="shared" si="143"/>
        <v>0.93498129674115005</v>
      </c>
      <c r="T200" s="118" t="str">
        <f t="shared" si="144"/>
        <v>Yes</v>
      </c>
      <c r="U200" s="938">
        <f t="shared" si="145"/>
        <v>0.93498129674115005</v>
      </c>
      <c r="V200" s="1247">
        <f t="shared" si="136"/>
        <v>67757.747206674248</v>
      </c>
      <c r="W200" s="1244">
        <f t="shared" si="137"/>
        <v>0.40946194073941522</v>
      </c>
      <c r="X200" s="473">
        <f t="shared" si="146"/>
        <v>23953.89792166539</v>
      </c>
      <c r="Y200" s="474">
        <f t="shared" si="147"/>
        <v>12289.087782565663</v>
      </c>
      <c r="Z200" s="116">
        <f t="shared" si="148"/>
        <v>4768.3812271582874</v>
      </c>
      <c r="AA200" s="116">
        <f t="shared" si="149"/>
        <v>0</v>
      </c>
      <c r="AB200" s="116">
        <f t="shared" si="150"/>
        <v>26746.380275284904</v>
      </c>
      <c r="AC200" s="116">
        <f t="shared" si="151"/>
        <v>67757.747206674248</v>
      </c>
      <c r="AD200" s="1240">
        <f t="shared" si="152"/>
        <v>0</v>
      </c>
      <c r="AE200" s="579">
        <f t="shared" si="153"/>
        <v>0.35352264367056602</v>
      </c>
      <c r="AF200" s="100">
        <f t="shared" si="154"/>
        <v>0.18136801014180068</v>
      </c>
      <c r="AG200" s="100">
        <f t="shared" si="155"/>
        <v>7.0373963476291518E-2</v>
      </c>
      <c r="AH200" s="100">
        <f t="shared" si="167"/>
        <v>0</v>
      </c>
      <c r="AI200" s="100">
        <f t="shared" si="156"/>
        <v>0.39473538271134173</v>
      </c>
      <c r="AJ200" s="471">
        <f t="shared" si="157"/>
        <v>1</v>
      </c>
      <c r="AK200" s="1250">
        <f t="shared" si="158"/>
        <v>20686.816285275978</v>
      </c>
      <c r="AL200" s="1251">
        <f t="shared" si="159"/>
        <v>3084.2665036996041</v>
      </c>
      <c r="AM200" s="1251">
        <f t="shared" si="160"/>
        <v>182.81513268980717</v>
      </c>
      <c r="AN200" s="1251">
        <f t="shared" si="161"/>
        <v>23953.89792166539</v>
      </c>
      <c r="AO200" s="1022">
        <f t="shared" si="162"/>
        <v>0</v>
      </c>
    </row>
    <row r="201" spans="1:41">
      <c r="A201" s="89">
        <f>'Input data'!A141</f>
        <v>2041</v>
      </c>
      <c r="B201" s="152">
        <f>'Input data'!B141</f>
        <v>70.160651999999999</v>
      </c>
      <c r="C201" s="204">
        <f>'Input data'!C141</f>
        <v>7634.1583288588727</v>
      </c>
      <c r="D201" s="474">
        <f>'Input data'!E141</f>
        <v>24072917.568159234</v>
      </c>
      <c r="E201" s="473">
        <f>'Input data'!J141*C201</f>
        <v>91846.907176817287</v>
      </c>
      <c r="F201" s="474">
        <f>'Input data'!L141</f>
        <v>115919.82474497652</v>
      </c>
      <c r="G201" s="474">
        <f>$G$160*(1+((($G$170/$G$160)^(1/($A$170-$A$160)))-1))^(A201-$A$160)</f>
        <v>22650.218174049241</v>
      </c>
      <c r="H201" s="474">
        <f t="shared" si="135"/>
        <v>52643.475020510581</v>
      </c>
      <c r="I201" s="475">
        <f t="shared" si="138"/>
        <v>24072.917568159235</v>
      </c>
      <c r="J201" s="100">
        <f t="shared" si="170"/>
        <v>0.2</v>
      </c>
      <c r="K201" s="474">
        <f t="shared" si="164"/>
        <v>3332.9498759237999</v>
      </c>
      <c r="L201" s="474">
        <f t="shared" si="140"/>
        <v>0</v>
      </c>
      <c r="M201" s="475">
        <f t="shared" si="165"/>
        <v>3332.9498759237999</v>
      </c>
      <c r="N201" s="579">
        <f t="shared" si="169"/>
        <v>0.5</v>
      </c>
      <c r="O201" s="475">
        <f t="shared" si="141"/>
        <v>751.91700000000026</v>
      </c>
      <c r="P201" s="1234">
        <f t="shared" si="168"/>
        <v>4084.8668759238003</v>
      </c>
      <c r="Q201" s="467">
        <f t="shared" si="142"/>
        <v>71208.826318636013</v>
      </c>
      <c r="R201" s="467">
        <f t="shared" si="166"/>
        <v>48558.608144586775</v>
      </c>
      <c r="S201" s="518">
        <f t="shared" si="143"/>
        <v>0.93470929780072132</v>
      </c>
      <c r="T201" s="118" t="str">
        <f t="shared" si="144"/>
        <v>Yes</v>
      </c>
      <c r="U201" s="938">
        <f t="shared" si="145"/>
        <v>0.93470929780072132</v>
      </c>
      <c r="V201" s="1247">
        <f t="shared" si="136"/>
        <v>67361.216600389758</v>
      </c>
      <c r="W201" s="1244">
        <f t="shared" si="137"/>
        <v>0.41889821910458924</v>
      </c>
      <c r="X201" s="473">
        <f t="shared" si="146"/>
        <v>22650.218174049238</v>
      </c>
      <c r="Y201" s="474">
        <f t="shared" si="147"/>
        <v>12169.513115881549</v>
      </c>
      <c r="Z201" s="116">
        <f t="shared" si="148"/>
        <v>4902.4325319958352</v>
      </c>
      <c r="AA201" s="116">
        <f t="shared" si="149"/>
        <v>0</v>
      </c>
      <c r="AB201" s="116">
        <f t="shared" si="150"/>
        <v>27639.05277846313</v>
      </c>
      <c r="AC201" s="116">
        <f t="shared" si="151"/>
        <v>67361.216600389758</v>
      </c>
      <c r="AD201" s="1240">
        <f t="shared" si="152"/>
        <v>0</v>
      </c>
      <c r="AE201" s="579">
        <f t="shared" si="153"/>
        <v>0.33625013497630596</v>
      </c>
      <c r="AF201" s="100">
        <f t="shared" si="154"/>
        <v>0.18066053034753435</v>
      </c>
      <c r="AG201" s="100">
        <f t="shared" si="155"/>
        <v>7.2778265883746959E-2</v>
      </c>
      <c r="AH201" s="100">
        <f t="shared" si="167"/>
        <v>0</v>
      </c>
      <c r="AI201" s="100">
        <f t="shared" si="156"/>
        <v>0.41031106879241264</v>
      </c>
      <c r="AJ201" s="471">
        <f t="shared" si="157"/>
        <v>0.99999999999999989</v>
      </c>
      <c r="AK201" s="1250">
        <f t="shared" si="158"/>
        <v>19258.334054527386</v>
      </c>
      <c r="AL201" s="1251">
        <f t="shared" si="159"/>
        <v>3200.5386288989539</v>
      </c>
      <c r="AM201" s="1251">
        <f t="shared" si="160"/>
        <v>191.34549062289318</v>
      </c>
      <c r="AN201" s="1251">
        <f t="shared" si="161"/>
        <v>22650.218174049234</v>
      </c>
      <c r="AO201" s="1022">
        <f t="shared" si="162"/>
        <v>0</v>
      </c>
    </row>
    <row r="202" spans="1:41">
      <c r="A202" s="89">
        <f>'Input data'!A142</f>
        <v>2042</v>
      </c>
      <c r="B202" s="152">
        <f>'Input data'!B142</f>
        <v>70.595131999999992</v>
      </c>
      <c r="C202" s="204">
        <f>'Input data'!C142</f>
        <v>7883.3906371486164</v>
      </c>
      <c r="D202" s="474">
        <f>'Input data'!E142</f>
        <v>22453239.900567327</v>
      </c>
      <c r="E202" s="473">
        <f>'Input data'!J142*C202</f>
        <v>94845.432449527172</v>
      </c>
      <c r="F202" s="474">
        <f>'Input data'!L142</f>
        <v>117298.67235009449</v>
      </c>
      <c r="G202" s="474">
        <f t="shared" ref="G202:G209" si="172">$G$160*(1+((($G$170/$G$160)^(1/($A$170-$A$160)))-1))^(A202-$A$160)</f>
        <v>21417.490590039302</v>
      </c>
      <c r="H202" s="474">
        <f t="shared" si="135"/>
        <v>54076.787584821679</v>
      </c>
      <c r="I202" s="475">
        <f t="shared" si="138"/>
        <v>22453.239900567325</v>
      </c>
      <c r="J202" s="100">
        <f t="shared" si="170"/>
        <v>0.2</v>
      </c>
      <c r="K202" s="474">
        <f t="shared" si="164"/>
        <v>3108.7018400987936</v>
      </c>
      <c r="L202" s="474">
        <f t="shared" si="140"/>
        <v>0</v>
      </c>
      <c r="M202" s="475">
        <f t="shared" si="165"/>
        <v>3108.7018400987936</v>
      </c>
      <c r="N202" s="579">
        <f t="shared" si="169"/>
        <v>0.5</v>
      </c>
      <c r="O202" s="475">
        <f t="shared" si="141"/>
        <v>751.91700000000026</v>
      </c>
      <c r="P202" s="1234">
        <f t="shared" si="168"/>
        <v>3860.618840098794</v>
      </c>
      <c r="Q202" s="467">
        <f t="shared" si="142"/>
        <v>71633.659334762197</v>
      </c>
      <c r="R202" s="467">
        <f t="shared" si="166"/>
        <v>50216.168744722891</v>
      </c>
      <c r="S202" s="518">
        <f t="shared" si="143"/>
        <v>0.93562828473457216</v>
      </c>
      <c r="T202" s="118" t="str">
        <f t="shared" si="144"/>
        <v>Yes</v>
      </c>
      <c r="U202" s="938">
        <f t="shared" si="145"/>
        <v>0.93562828473457216</v>
      </c>
      <c r="V202" s="1247">
        <f t="shared" si="136"/>
        <v>67082.503605371632</v>
      </c>
      <c r="W202" s="1244">
        <f t="shared" si="137"/>
        <v>0.42810517577595075</v>
      </c>
      <c r="X202" s="473">
        <f t="shared" si="146"/>
        <v>21417.490590039299</v>
      </c>
      <c r="Y202" s="474">
        <f t="shared" si="147"/>
        <v>12085.693912561321</v>
      </c>
      <c r="Z202" s="116">
        <f t="shared" si="148"/>
        <v>5037.9343806700135</v>
      </c>
      <c r="AA202" s="116">
        <f t="shared" si="149"/>
        <v>0</v>
      </c>
      <c r="AB202" s="116">
        <f t="shared" si="150"/>
        <v>28541.384722100996</v>
      </c>
      <c r="AC202" s="116">
        <f t="shared" si="151"/>
        <v>67082.503605371632</v>
      </c>
      <c r="AD202" s="1240">
        <f t="shared" si="152"/>
        <v>0</v>
      </c>
      <c r="AE202" s="579">
        <f t="shared" si="153"/>
        <v>0.31927088941153192</v>
      </c>
      <c r="AF202" s="100">
        <f t="shared" si="154"/>
        <v>0.18016164071123844</v>
      </c>
      <c r="AG202" s="100">
        <f t="shared" si="155"/>
        <v>7.5100571831767479E-2</v>
      </c>
      <c r="AH202" s="100">
        <f t="shared" si="167"/>
        <v>0</v>
      </c>
      <c r="AI202" s="100">
        <f t="shared" si="156"/>
        <v>0.42546689804546212</v>
      </c>
      <c r="AJ202" s="471">
        <f t="shared" si="157"/>
        <v>0.99999999999999989</v>
      </c>
      <c r="AK202" s="1250">
        <f t="shared" si="158"/>
        <v>17962.591920453859</v>
      </c>
      <c r="AL202" s="1251">
        <f t="shared" si="159"/>
        <v>3258.5073120702259</v>
      </c>
      <c r="AM202" s="1251">
        <f t="shared" si="160"/>
        <v>196.39135751521081</v>
      </c>
      <c r="AN202" s="1251">
        <f t="shared" si="161"/>
        <v>21417.490590039295</v>
      </c>
      <c r="AO202" s="1022">
        <f t="shared" si="162"/>
        <v>0</v>
      </c>
    </row>
    <row r="203" spans="1:41">
      <c r="A203" s="89">
        <f>'Input data'!A143</f>
        <v>2043</v>
      </c>
      <c r="B203" s="152">
        <f>'Input data'!B143</f>
        <v>71.016168000000008</v>
      </c>
      <c r="C203" s="204">
        <f>'Input data'!C143</f>
        <v>8127.9459221782263</v>
      </c>
      <c r="D203" s="474">
        <f>'Input data'!E143</f>
        <v>20130442.654288623</v>
      </c>
      <c r="E203" s="473">
        <f>'Input data'!J143*C203</f>
        <v>97787.68824199673</v>
      </c>
      <c r="F203" s="474">
        <f>'Input data'!L143</f>
        <v>117918.13089628535</v>
      </c>
      <c r="G203" s="474">
        <f t="shared" si="172"/>
        <v>20251.853631148377</v>
      </c>
      <c r="H203" s="474">
        <f t="shared" si="135"/>
        <v>54750.87753697118</v>
      </c>
      <c r="I203" s="475">
        <f t="shared" si="138"/>
        <v>20130.442654288625</v>
      </c>
      <c r="J203" s="100">
        <f t="shared" si="170"/>
        <v>0.2</v>
      </c>
      <c r="K203" s="474">
        <f t="shared" si="164"/>
        <v>2787.1053085665862</v>
      </c>
      <c r="L203" s="474">
        <f t="shared" si="140"/>
        <v>0</v>
      </c>
      <c r="M203" s="475">
        <f t="shared" si="165"/>
        <v>2787.1053085665862</v>
      </c>
      <c r="N203" s="579">
        <f t="shared" si="169"/>
        <v>0.5</v>
      </c>
      <c r="O203" s="475">
        <f t="shared" si="141"/>
        <v>751.91700000000026</v>
      </c>
      <c r="P203" s="1234">
        <f t="shared" si="168"/>
        <v>3539.0223085665866</v>
      </c>
      <c r="Q203" s="467">
        <f t="shared" si="142"/>
        <v>71463.708859552964</v>
      </c>
      <c r="R203" s="467">
        <f t="shared" si="166"/>
        <v>51211.855228404587</v>
      </c>
      <c r="S203" s="518">
        <f t="shared" si="143"/>
        <v>0.92508042177357197</v>
      </c>
      <c r="T203" s="118" t="str">
        <f t="shared" si="144"/>
        <v>Yes</v>
      </c>
      <c r="U203" s="938">
        <f t="shared" si="145"/>
        <v>0.92508042177357197</v>
      </c>
      <c r="V203" s="1247">
        <f t="shared" si="136"/>
        <v>66706.275667880778</v>
      </c>
      <c r="W203" s="1244">
        <f t="shared" si="137"/>
        <v>0.43430009311670525</v>
      </c>
      <c r="X203" s="473">
        <f t="shared" si="146"/>
        <v>20251.853631148377</v>
      </c>
      <c r="Y203" s="474">
        <f t="shared" si="147"/>
        <v>11856.744838119454</v>
      </c>
      <c r="Z203" s="116">
        <f t="shared" si="148"/>
        <v>5170.8934398383335</v>
      </c>
      <c r="AA203" s="116">
        <f t="shared" si="149"/>
        <v>0</v>
      </c>
      <c r="AB203" s="116">
        <f t="shared" si="150"/>
        <v>29426.783758774611</v>
      </c>
      <c r="AC203" s="116">
        <f t="shared" si="151"/>
        <v>66706.275667880778</v>
      </c>
      <c r="AD203" s="1240">
        <f t="shared" si="152"/>
        <v>0</v>
      </c>
      <c r="AE203" s="579">
        <f t="shared" si="153"/>
        <v>0.3035974266046409</v>
      </c>
      <c r="AF203" s="100">
        <f t="shared" si="154"/>
        <v>0.17774556770568595</v>
      </c>
      <c r="AG203" s="100">
        <f t="shared" si="155"/>
        <v>7.751734582789982E-2</v>
      </c>
      <c r="AH203" s="100">
        <f t="shared" si="167"/>
        <v>0</v>
      </c>
      <c r="AI203" s="100">
        <f t="shared" si="156"/>
        <v>0.44113965986177328</v>
      </c>
      <c r="AJ203" s="471">
        <f t="shared" si="157"/>
        <v>0.99999999999999989</v>
      </c>
      <c r="AK203" s="1250">
        <f t="shared" si="158"/>
        <v>16104.3541234309</v>
      </c>
      <c r="AL203" s="1251">
        <f t="shared" si="159"/>
        <v>3910.0895178555452</v>
      </c>
      <c r="AM203" s="1251">
        <f t="shared" si="160"/>
        <v>237.4099898619302</v>
      </c>
      <c r="AN203" s="1251">
        <f t="shared" si="161"/>
        <v>20251.853631148377</v>
      </c>
      <c r="AO203" s="1022">
        <f t="shared" si="162"/>
        <v>0</v>
      </c>
    </row>
    <row r="204" spans="1:41">
      <c r="A204" s="89">
        <f>'Input data'!A144</f>
        <v>2044</v>
      </c>
      <c r="B204" s="152">
        <f>'Input data'!B144</f>
        <v>71.423670999999999</v>
      </c>
      <c r="C204" s="204">
        <f>'Input data'!C144</f>
        <v>8368.8893349840855</v>
      </c>
      <c r="D204" s="474">
        <f>'Input data'!E144</f>
        <v>17937118.955715362</v>
      </c>
      <c r="E204" s="473">
        <f>'Input data'!J144*C204</f>
        <v>100686.48943494412</v>
      </c>
      <c r="F204" s="474">
        <f>'Input data'!L144</f>
        <v>118623.60839065947</v>
      </c>
      <c r="G204" s="474">
        <f t="shared" si="172"/>
        <v>19149.655921324487</v>
      </c>
      <c r="H204" s="474">
        <f t="shared" si="135"/>
        <v>55458.09842509868</v>
      </c>
      <c r="I204" s="475">
        <f t="shared" si="138"/>
        <v>17937.118955715363</v>
      </c>
      <c r="J204" s="100">
        <f t="shared" si="170"/>
        <v>0.2</v>
      </c>
      <c r="K204" s="474">
        <f t="shared" si="164"/>
        <v>2483.4346825063039</v>
      </c>
      <c r="L204" s="474">
        <f t="shared" si="140"/>
        <v>0</v>
      </c>
      <c r="M204" s="475">
        <f t="shared" si="165"/>
        <v>2483.4346825063039</v>
      </c>
      <c r="N204" s="579">
        <f t="shared" si="169"/>
        <v>0.5</v>
      </c>
      <c r="O204" s="475">
        <f t="shared" si="141"/>
        <v>751.91700000000026</v>
      </c>
      <c r="P204" s="1234">
        <f t="shared" si="168"/>
        <v>3235.3516825063043</v>
      </c>
      <c r="Q204" s="467">
        <f t="shared" si="142"/>
        <v>71372.402663916873</v>
      </c>
      <c r="R204" s="467">
        <f t="shared" si="166"/>
        <v>52222.746742592382</v>
      </c>
      <c r="S204" s="518">
        <f t="shared" si="143"/>
        <v>0.91582369608094505</v>
      </c>
      <c r="T204" s="118" t="str">
        <f t="shared" si="144"/>
        <v>Yes</v>
      </c>
      <c r="U204" s="938">
        <f t="shared" si="145"/>
        <v>0.91582369608094505</v>
      </c>
      <c r="V204" s="1247">
        <f t="shared" si="136"/>
        <v>66400.861648067119</v>
      </c>
      <c r="W204" s="1244">
        <f t="shared" si="137"/>
        <v>0.44023906751014341</v>
      </c>
      <c r="X204" s="473">
        <f t="shared" si="146"/>
        <v>19149.655921324495</v>
      </c>
      <c r="Y204" s="474">
        <f t="shared" si="147"/>
        <v>11650.210709662084</v>
      </c>
      <c r="Z204" s="116">
        <f t="shared" si="148"/>
        <v>5301.8888075139585</v>
      </c>
      <c r="AA204" s="116">
        <f t="shared" si="149"/>
        <v>0</v>
      </c>
      <c r="AB204" s="116">
        <f t="shared" si="150"/>
        <v>30299.106209566587</v>
      </c>
      <c r="AC204" s="116">
        <f t="shared" si="151"/>
        <v>66400.861648067119</v>
      </c>
      <c r="AD204" s="1240">
        <f t="shared" si="152"/>
        <v>0</v>
      </c>
      <c r="AE204" s="579">
        <f t="shared" si="153"/>
        <v>0.28839469015959562</v>
      </c>
      <c r="AF204" s="100">
        <f t="shared" si="154"/>
        <v>0.17545270378281624</v>
      </c>
      <c r="AG204" s="100">
        <f t="shared" si="155"/>
        <v>7.9846686864014402E-2</v>
      </c>
      <c r="AH204" s="100">
        <f t="shared" si="167"/>
        <v>0</v>
      </c>
      <c r="AI204" s="100">
        <f t="shared" si="156"/>
        <v>0.45630591919357377</v>
      </c>
      <c r="AJ204" s="471">
        <f t="shared" si="157"/>
        <v>1</v>
      </c>
      <c r="AK204" s="1250">
        <f t="shared" si="158"/>
        <v>14349.695164572291</v>
      </c>
      <c r="AL204" s="1251">
        <f t="shared" si="159"/>
        <v>4523.4339015419882</v>
      </c>
      <c r="AM204" s="1251">
        <f t="shared" si="160"/>
        <v>276.52685521021391</v>
      </c>
      <c r="AN204" s="1251">
        <f t="shared" si="161"/>
        <v>19149.655921324491</v>
      </c>
      <c r="AO204" s="1022">
        <f t="shared" si="162"/>
        <v>0</v>
      </c>
    </row>
    <row r="205" spans="1:41">
      <c r="A205" s="89">
        <f>'Input data'!A145</f>
        <v>2045</v>
      </c>
      <c r="B205" s="152">
        <f>'Input data'!B145</f>
        <v>71.816201000000007</v>
      </c>
      <c r="C205" s="204">
        <f>'Input data'!C145</f>
        <v>8606.6033634151627</v>
      </c>
      <c r="D205" s="474">
        <f>'Input data'!E145</f>
        <v>16782742.966516778</v>
      </c>
      <c r="E205" s="473">
        <f>'Input data'!J145*C205</f>
        <v>103546.43775713198</v>
      </c>
      <c r="F205" s="474">
        <f>'Input data'!L145</f>
        <v>120329.18072364875</v>
      </c>
      <c r="G205" s="474">
        <f t="shared" si="172"/>
        <v>18107.444808958157</v>
      </c>
      <c r="H205" s="474">
        <f t="shared" si="135"/>
        <v>57058.041489248528</v>
      </c>
      <c r="I205" s="475">
        <f t="shared" si="138"/>
        <v>16782.742966516777</v>
      </c>
      <c r="J205" s="100">
        <f t="shared" si="170"/>
        <v>0.2</v>
      </c>
      <c r="K205" s="474">
        <f t="shared" si="164"/>
        <v>2323.6087162903177</v>
      </c>
      <c r="L205" s="474">
        <f t="shared" si="140"/>
        <v>0</v>
      </c>
      <c r="M205" s="475">
        <f t="shared" si="165"/>
        <v>2323.6087162903177</v>
      </c>
      <c r="N205" s="579">
        <f t="shared" si="169"/>
        <v>0.5</v>
      </c>
      <c r="O205" s="475">
        <f t="shared" si="141"/>
        <v>751.91700000000026</v>
      </c>
      <c r="P205" s="1234">
        <f t="shared" si="168"/>
        <v>3075.5257162903181</v>
      </c>
      <c r="Q205" s="467">
        <f t="shared" si="142"/>
        <v>72089.96058191637</v>
      </c>
      <c r="R205" s="467">
        <f t="shared" si="166"/>
        <v>53982.515772958213</v>
      </c>
      <c r="S205" s="518">
        <f t="shared" si="143"/>
        <v>0.92020201329913498</v>
      </c>
      <c r="T205" s="118" t="str">
        <f t="shared" si="144"/>
        <v>Yes</v>
      </c>
      <c r="U205" s="938">
        <f t="shared" si="145"/>
        <v>0.92020201329913498</v>
      </c>
      <c r="V205" s="1247">
        <f t="shared" si="136"/>
        <v>66346.664950690567</v>
      </c>
      <c r="W205" s="1244">
        <f t="shared" si="137"/>
        <v>0.44862364597109561</v>
      </c>
      <c r="X205" s="473">
        <f t="shared" si="146"/>
        <v>18107.444808958153</v>
      </c>
      <c r="Y205" s="474">
        <f t="shared" si="147"/>
        <v>11648.354857408705</v>
      </c>
      <c r="Z205" s="116">
        <f t="shared" si="148"/>
        <v>5431.1284335047867</v>
      </c>
      <c r="AA205" s="116">
        <f t="shared" si="149"/>
        <v>0</v>
      </c>
      <c r="AB205" s="116">
        <f t="shared" si="150"/>
        <v>31159.736850818917</v>
      </c>
      <c r="AC205" s="116">
        <f t="shared" si="151"/>
        <v>66346.664950690567</v>
      </c>
      <c r="AD205" s="1240">
        <f t="shared" si="152"/>
        <v>0</v>
      </c>
      <c r="AE205" s="579">
        <f t="shared" si="153"/>
        <v>0.27292170333528848</v>
      </c>
      <c r="AF205" s="100">
        <f t="shared" si="154"/>
        <v>0.17556805403957934</v>
      </c>
      <c r="AG205" s="100">
        <f t="shared" si="155"/>
        <v>8.1859855918021654E-2</v>
      </c>
      <c r="AH205" s="100">
        <f t="shared" si="167"/>
        <v>0</v>
      </c>
      <c r="AI205" s="100">
        <f t="shared" si="156"/>
        <v>0.46965038670711046</v>
      </c>
      <c r="AJ205" s="471">
        <f t="shared" si="157"/>
        <v>1</v>
      </c>
      <c r="AK205" s="1250">
        <f t="shared" si="158"/>
        <v>13426.19437321342</v>
      </c>
      <c r="AL205" s="1251">
        <f t="shared" si="159"/>
        <v>4409.9563845631374</v>
      </c>
      <c r="AM205" s="1251">
        <f t="shared" si="160"/>
        <v>271.29405118159309</v>
      </c>
      <c r="AN205" s="1251">
        <f t="shared" si="161"/>
        <v>18107.444808958153</v>
      </c>
      <c r="AO205" s="1022">
        <f t="shared" si="162"/>
        <v>0</v>
      </c>
    </row>
    <row r="206" spans="1:41">
      <c r="A206" s="89">
        <f>'Input data'!A146</f>
        <v>2046</v>
      </c>
      <c r="B206" s="152">
        <f>'Input data'!B146</f>
        <v>72.192155</v>
      </c>
      <c r="C206" s="204">
        <f>'Input data'!C146</f>
        <v>8845.4005301521538</v>
      </c>
      <c r="D206" s="474">
        <f>'Input data'!E146</f>
        <v>13700884.827145061</v>
      </c>
      <c r="E206" s="473">
        <f>'Input data'!J146*C206</f>
        <v>106419.41736569845</v>
      </c>
      <c r="F206" s="474">
        <f>'Input data'!L146</f>
        <v>120120.30219284352</v>
      </c>
      <c r="G206" s="474">
        <f t="shared" si="172"/>
        <v>17121.955551397077</v>
      </c>
      <c r="H206" s="474">
        <f t="shared" si="135"/>
        <v>56799.890160849092</v>
      </c>
      <c r="I206" s="475">
        <f t="shared" si="138"/>
        <v>13700.884827145061</v>
      </c>
      <c r="J206" s="100">
        <f t="shared" si="170"/>
        <v>0.2</v>
      </c>
      <c r="K206" s="474">
        <f t="shared" si="164"/>
        <v>1896.91848756541</v>
      </c>
      <c r="L206" s="474">
        <f t="shared" si="140"/>
        <v>0</v>
      </c>
      <c r="M206" s="475">
        <f t="shared" si="165"/>
        <v>1896.91848756541</v>
      </c>
      <c r="N206" s="579">
        <f t="shared" si="169"/>
        <v>0.5</v>
      </c>
      <c r="O206" s="475">
        <f t="shared" si="141"/>
        <v>751.91700000000026</v>
      </c>
      <c r="P206" s="1234">
        <f t="shared" si="168"/>
        <v>2648.8354875654104</v>
      </c>
      <c r="Q206" s="467">
        <f t="shared" si="142"/>
        <v>71273.010224680766</v>
      </c>
      <c r="R206" s="467">
        <f t="shared" si="166"/>
        <v>54151.054673283688</v>
      </c>
      <c r="S206" s="518">
        <f t="shared" si="143"/>
        <v>0.89784426313885191</v>
      </c>
      <c r="T206" s="118" t="str">
        <f t="shared" si="144"/>
        <v>Yes</v>
      </c>
      <c r="U206" s="938">
        <f t="shared" si="145"/>
        <v>0.89784426313885191</v>
      </c>
      <c r="V206" s="1247">
        <f t="shared" si="136"/>
        <v>65969.247519559838</v>
      </c>
      <c r="W206" s="1244">
        <f t="shared" si="137"/>
        <v>0.4508068468421641</v>
      </c>
      <c r="X206" s="473">
        <f t="shared" si="146"/>
        <v>17121.955551397074</v>
      </c>
      <c r="Y206" s="474">
        <f t="shared" si="147"/>
        <v>11262.046096311424</v>
      </c>
      <c r="Z206" s="116">
        <f t="shared" si="148"/>
        <v>5560.9569367717122</v>
      </c>
      <c r="AA206" s="116">
        <f t="shared" si="149"/>
        <v>0</v>
      </c>
      <c r="AB206" s="116">
        <f t="shared" si="150"/>
        <v>32024.288935079625</v>
      </c>
      <c r="AC206" s="116">
        <f t="shared" si="151"/>
        <v>65969.247519559838</v>
      </c>
      <c r="AD206" s="1240">
        <f t="shared" si="152"/>
        <v>0</v>
      </c>
      <c r="AE206" s="579">
        <f t="shared" si="153"/>
        <v>0.25954450285825109</v>
      </c>
      <c r="AF206" s="100">
        <f t="shared" si="154"/>
        <v>0.170716606900393</v>
      </c>
      <c r="AG206" s="100">
        <f t="shared" si="155"/>
        <v>8.4296200818766237E-2</v>
      </c>
      <c r="AH206" s="100">
        <f t="shared" si="167"/>
        <v>0</v>
      </c>
      <c r="AI206" s="100">
        <f t="shared" si="156"/>
        <v>0.48544268942258961</v>
      </c>
      <c r="AJ206" s="471">
        <f t="shared" si="157"/>
        <v>0.99999999999999989</v>
      </c>
      <c r="AK206" s="1250">
        <f t="shared" si="158"/>
        <v>10960.707861716048</v>
      </c>
      <c r="AL206" s="1251">
        <f t="shared" si="159"/>
        <v>5802.1751524339325</v>
      </c>
      <c r="AM206" s="1251">
        <f t="shared" si="160"/>
        <v>359.07253724709017</v>
      </c>
      <c r="AN206" s="1251">
        <f t="shared" si="161"/>
        <v>17121.95555139707</v>
      </c>
      <c r="AO206" s="1022">
        <f t="shared" si="162"/>
        <v>0</v>
      </c>
    </row>
    <row r="207" spans="1:41">
      <c r="A207" s="89">
        <f>'Input data'!A147</f>
        <v>2047</v>
      </c>
      <c r="B207" s="152">
        <f>'Input data'!B147</f>
        <v>72.55139299999999</v>
      </c>
      <c r="C207" s="204">
        <f>'Input data'!C147</f>
        <v>9086.3460453705939</v>
      </c>
      <c r="D207" s="474">
        <f>'Input data'!E147</f>
        <v>10954052.763386235</v>
      </c>
      <c r="E207" s="473">
        <f>'Input data'!J147*C207</f>
        <v>109318.24385286751</v>
      </c>
      <c r="F207" s="474">
        <f>'Input data'!L147</f>
        <v>120272.29661625375</v>
      </c>
      <c r="G207" s="474">
        <f t="shared" si="172"/>
        <v>16190.101088088571</v>
      </c>
      <c r="H207" s="474">
        <f t="shared" si="135"/>
        <v>56817.341139450815</v>
      </c>
      <c r="I207" s="475">
        <f t="shared" si="138"/>
        <v>10954.052763386235</v>
      </c>
      <c r="J207" s="100">
        <f t="shared" si="170"/>
        <v>0.2</v>
      </c>
      <c r="K207" s="474">
        <f t="shared" si="164"/>
        <v>1516.6133766386936</v>
      </c>
      <c r="L207" s="474">
        <f t="shared" si="140"/>
        <v>0</v>
      </c>
      <c r="M207" s="475">
        <f t="shared" si="165"/>
        <v>1516.6133766386936</v>
      </c>
      <c r="N207" s="579">
        <f t="shared" si="169"/>
        <v>0.5</v>
      </c>
      <c r="O207" s="475">
        <f t="shared" si="141"/>
        <v>751.91700000000026</v>
      </c>
      <c r="P207" s="1234">
        <f t="shared" si="168"/>
        <v>2268.5303766386937</v>
      </c>
      <c r="Q207" s="467">
        <f t="shared" si="142"/>
        <v>70738.911850900695</v>
      </c>
      <c r="R207" s="467">
        <f t="shared" si="166"/>
        <v>54548.810762812122</v>
      </c>
      <c r="S207" s="518">
        <f t="shared" si="143"/>
        <v>0.88016492729328721</v>
      </c>
      <c r="T207" s="118" t="str">
        <f t="shared" si="144"/>
        <v>Yes</v>
      </c>
      <c r="U207" s="938">
        <f t="shared" si="145"/>
        <v>0.88016492729328721</v>
      </c>
      <c r="V207" s="1247">
        <f t="shared" si="136"/>
        <v>65723.485853441642</v>
      </c>
      <c r="W207" s="1244">
        <f t="shared" si="137"/>
        <v>0.45354426827699168</v>
      </c>
      <c r="X207" s="473">
        <f t="shared" si="146"/>
        <v>16190.101088088573</v>
      </c>
      <c r="Y207" s="474">
        <f t="shared" si="147"/>
        <v>10944.812320331197</v>
      </c>
      <c r="Z207" s="116">
        <f t="shared" si="148"/>
        <v>5691.9534474804905</v>
      </c>
      <c r="AA207" s="116">
        <f t="shared" si="149"/>
        <v>0</v>
      </c>
      <c r="AB207" s="116">
        <f t="shared" si="150"/>
        <v>32896.618997541387</v>
      </c>
      <c r="AC207" s="116">
        <f t="shared" si="151"/>
        <v>65723.485853441642</v>
      </c>
      <c r="AD207" s="1240">
        <f t="shared" si="152"/>
        <v>0</v>
      </c>
      <c r="AE207" s="579">
        <f t="shared" si="153"/>
        <v>0.24633661586653002</v>
      </c>
      <c r="AF207" s="100">
        <f t="shared" si="154"/>
        <v>0.16652817753363378</v>
      </c>
      <c r="AG207" s="100">
        <f t="shared" si="155"/>
        <v>8.6604558074918792E-2</v>
      </c>
      <c r="AH207" s="100">
        <f t="shared" si="167"/>
        <v>0</v>
      </c>
      <c r="AI207" s="100">
        <f t="shared" si="156"/>
        <v>0.50053064852491758</v>
      </c>
      <c r="AJ207" s="471">
        <f t="shared" si="157"/>
        <v>1.0000000000000002</v>
      </c>
      <c r="AK207" s="1250">
        <f t="shared" si="158"/>
        <v>8763.2422107089878</v>
      </c>
      <c r="AL207" s="1251">
        <f t="shared" si="159"/>
        <v>6991.7161307194519</v>
      </c>
      <c r="AM207" s="1251">
        <f t="shared" si="160"/>
        <v>435.14274666013108</v>
      </c>
      <c r="AN207" s="1251">
        <f t="shared" si="161"/>
        <v>16190.10108808857</v>
      </c>
      <c r="AO207" s="1022">
        <f t="shared" si="162"/>
        <v>0</v>
      </c>
    </row>
    <row r="208" spans="1:41">
      <c r="A208" s="89">
        <f>'Input data'!A148</f>
        <v>2048</v>
      </c>
      <c r="B208" s="152">
        <f>'Input data'!B148</f>
        <v>72.894218999999993</v>
      </c>
      <c r="C208" s="204">
        <f>'Input data'!C148</f>
        <v>9321.3353976278067</v>
      </c>
      <c r="D208" s="474">
        <f>'Input data'!E148</f>
        <v>8108435.8304824755</v>
      </c>
      <c r="E208" s="473">
        <f>'Input data'!J148*C208</f>
        <v>112145.41147168932</v>
      </c>
      <c r="F208" s="474">
        <f>'Input data'!L148</f>
        <v>120253.84730217179</v>
      </c>
      <c r="G208" s="474">
        <f t="shared" si="172"/>
        <v>15308.962370313993</v>
      </c>
      <c r="H208" s="474">
        <f t="shared" si="135"/>
        <v>56650.253119826826</v>
      </c>
      <c r="I208" s="475">
        <f t="shared" si="138"/>
        <v>8108.4358304824755</v>
      </c>
      <c r="J208" s="100">
        <f t="shared" si="170"/>
        <v>0.2</v>
      </c>
      <c r="K208" s="474">
        <f t="shared" si="164"/>
        <v>1122.6312771862808</v>
      </c>
      <c r="L208" s="474">
        <f t="shared" si="140"/>
        <v>0</v>
      </c>
      <c r="M208" s="475">
        <f t="shared" si="165"/>
        <v>1122.6312771862808</v>
      </c>
      <c r="N208" s="579">
        <f t="shared" si="169"/>
        <v>0.5</v>
      </c>
      <c r="O208" s="475">
        <f t="shared" si="141"/>
        <v>751.91700000000026</v>
      </c>
      <c r="P208" s="1234">
        <f t="shared" si="168"/>
        <v>1874.5482771862812</v>
      </c>
      <c r="Q208" s="467">
        <f t="shared" si="142"/>
        <v>70084.667212954533</v>
      </c>
      <c r="R208" s="467">
        <f t="shared" si="166"/>
        <v>54775.704842640538</v>
      </c>
      <c r="S208" s="518">
        <f t="shared" si="143"/>
        <v>0.86128140814560383</v>
      </c>
      <c r="T208" s="118" t="str">
        <f t="shared" si="144"/>
        <v>Yes</v>
      </c>
      <c r="U208" s="938">
        <f t="shared" si="145"/>
        <v>0.86128140814560383</v>
      </c>
      <c r="V208" s="1247">
        <f t="shared" si="136"/>
        <v>65478.142459531271</v>
      </c>
      <c r="W208" s="1244">
        <f t="shared" si="137"/>
        <v>0.45550064360935638</v>
      </c>
      <c r="X208" s="473">
        <f t="shared" si="146"/>
        <v>15308.962370313995</v>
      </c>
      <c r="Y208" s="474">
        <f t="shared" si="147"/>
        <v>10602.083261543801</v>
      </c>
      <c r="Z208" s="116">
        <f t="shared" si="148"/>
        <v>5819.7117299764459</v>
      </c>
      <c r="AA208" s="116">
        <f t="shared" si="149"/>
        <v>0</v>
      </c>
      <c r="AB208" s="116">
        <f t="shared" si="150"/>
        <v>33747.385097697028</v>
      </c>
      <c r="AC208" s="116">
        <f t="shared" si="151"/>
        <v>65478.142459531271</v>
      </c>
      <c r="AD208" s="1240">
        <f t="shared" si="152"/>
        <v>0</v>
      </c>
      <c r="AE208" s="579">
        <f t="shared" si="153"/>
        <v>0.23380263696050466</v>
      </c>
      <c r="AF208" s="100">
        <f t="shared" si="154"/>
        <v>0.16191789906221626</v>
      </c>
      <c r="AG208" s="100">
        <f t="shared" si="155"/>
        <v>8.8880220350986833E-2</v>
      </c>
      <c r="AH208" s="100">
        <f t="shared" si="167"/>
        <v>0</v>
      </c>
      <c r="AI208" s="100">
        <f t="shared" si="156"/>
        <v>0.51539924362629219</v>
      </c>
      <c r="AJ208" s="471">
        <f t="shared" si="157"/>
        <v>1</v>
      </c>
      <c r="AK208" s="1250">
        <f t="shared" si="158"/>
        <v>6486.7486643859811</v>
      </c>
      <c r="AL208" s="1251">
        <f t="shared" si="159"/>
        <v>8302.7770760021176</v>
      </c>
      <c r="AM208" s="1251">
        <f t="shared" si="160"/>
        <v>519.43662992589532</v>
      </c>
      <c r="AN208" s="1251">
        <f t="shared" si="161"/>
        <v>15308.962370313993</v>
      </c>
      <c r="AO208" s="1022">
        <f t="shared" si="162"/>
        <v>0</v>
      </c>
    </row>
    <row r="209" spans="1:41">
      <c r="A209" s="89">
        <f>'Input data'!A149</f>
        <v>2049</v>
      </c>
      <c r="B209" s="152">
        <f>'Input data'!B149</f>
        <v>73.220860000000002</v>
      </c>
      <c r="C209" s="204">
        <f>'Input data'!C149</f>
        <v>9544.5391176027479</v>
      </c>
      <c r="D209" s="474">
        <f>'Input data'!E149</f>
        <v>3843060.0747493692</v>
      </c>
      <c r="E209" s="473">
        <f>'Input data'!J149*C209</f>
        <v>114830.78561078229</v>
      </c>
      <c r="F209" s="474">
        <f>'Input data'!L149</f>
        <v>118673.84568553168</v>
      </c>
      <c r="G209" s="474">
        <f t="shared" si="172"/>
        <v>14475.779217222871</v>
      </c>
      <c r="H209" s="474">
        <f t="shared" si="135"/>
        <v>55021.471549384667</v>
      </c>
      <c r="I209" s="475">
        <f t="shared" si="138"/>
        <v>3843.0600747493691</v>
      </c>
      <c r="J209" s="100">
        <f t="shared" si="170"/>
        <v>0.2</v>
      </c>
      <c r="K209" s="474">
        <f t="shared" si="164"/>
        <v>532.08035806368002</v>
      </c>
      <c r="L209" s="474">
        <f t="shared" si="140"/>
        <v>0</v>
      </c>
      <c r="M209" s="475">
        <f t="shared" si="165"/>
        <v>532.08035806368002</v>
      </c>
      <c r="N209" s="579">
        <f t="shared" si="169"/>
        <v>0.5</v>
      </c>
      <c r="O209" s="475">
        <f t="shared" si="141"/>
        <v>751.91700000000026</v>
      </c>
      <c r="P209" s="1234">
        <f t="shared" si="168"/>
        <v>1283.9973580636802</v>
      </c>
      <c r="Q209" s="467">
        <f t="shared" si="142"/>
        <v>68213.253408543853</v>
      </c>
      <c r="R209" s="467">
        <f t="shared" si="166"/>
        <v>53737.47419132098</v>
      </c>
      <c r="S209" s="518">
        <f t="shared" si="143"/>
        <v>0.8249686788638172</v>
      </c>
      <c r="T209" s="118" t="str">
        <f t="shared" si="144"/>
        <v>Yes</v>
      </c>
      <c r="U209" s="938">
        <f t="shared" si="145"/>
        <v>0.8249686788638172</v>
      </c>
      <c r="V209" s="1247">
        <f t="shared" si="136"/>
        <v>64936.371494210674</v>
      </c>
      <c r="W209" s="1244">
        <f t="shared" si="137"/>
        <v>0.45281648943708663</v>
      </c>
      <c r="X209" s="473">
        <f t="shared" si="146"/>
        <v>14475.779217222873</v>
      </c>
      <c r="Y209" s="474">
        <f t="shared" si="147"/>
        <v>9964.0478798987024</v>
      </c>
      <c r="Z209" s="116">
        <f t="shared" si="148"/>
        <v>5941.06243645226</v>
      </c>
      <c r="AA209" s="116">
        <f t="shared" si="149"/>
        <v>0</v>
      </c>
      <c r="AB209" s="116">
        <f t="shared" si="150"/>
        <v>34555.48196063684</v>
      </c>
      <c r="AC209" s="116">
        <f t="shared" si="151"/>
        <v>64936.371494210674</v>
      </c>
      <c r="AD209" s="1240">
        <f t="shared" si="152"/>
        <v>0</v>
      </c>
      <c r="AE209" s="579">
        <f t="shared" si="153"/>
        <v>0.22292251451890016</v>
      </c>
      <c r="AF209" s="100">
        <f t="shared" si="154"/>
        <v>0.15344324991714445</v>
      </c>
      <c r="AG209" s="100">
        <f t="shared" si="155"/>
        <v>9.1490520639606859E-2</v>
      </c>
      <c r="AH209" s="100">
        <f t="shared" si="167"/>
        <v>0</v>
      </c>
      <c r="AI209" s="100">
        <f t="shared" si="156"/>
        <v>0.53214371492434853</v>
      </c>
      <c r="AJ209" s="471">
        <f t="shared" si="157"/>
        <v>1</v>
      </c>
      <c r="AK209" s="1250">
        <f t="shared" si="158"/>
        <v>3074.4480597994952</v>
      </c>
      <c r="AL209" s="1251">
        <f t="shared" si="159"/>
        <v>10727.074680462012</v>
      </c>
      <c r="AM209" s="1251">
        <f t="shared" si="160"/>
        <v>674.25647696136491</v>
      </c>
      <c r="AN209" s="1251">
        <f t="shared" si="161"/>
        <v>14475.779217222873</v>
      </c>
      <c r="AO209" s="1022">
        <f t="shared" si="162"/>
        <v>0</v>
      </c>
    </row>
    <row r="210" spans="1:41" ht="15" thickBot="1">
      <c r="A210" s="141">
        <f>'Input data'!A150</f>
        <v>2050</v>
      </c>
      <c r="B210" s="593">
        <f>'Input data'!B150</f>
        <v>73.529752999999999</v>
      </c>
      <c r="C210" s="207">
        <f>'Input data'!C150</f>
        <v>9746.0477824321624</v>
      </c>
      <c r="D210" s="595">
        <f>'Input data'!E150</f>
        <v>648769.37595797807</v>
      </c>
      <c r="E210" s="598">
        <f>'Input data'!J150*C210</f>
        <v>117255.14555154319</v>
      </c>
      <c r="F210" s="595">
        <f>'Input data'!L150</f>
        <v>117903.91492750117</v>
      </c>
      <c r="G210" s="595">
        <f>G177*(1-$C$6)</f>
        <v>13687.941669523079</v>
      </c>
      <c r="H210" s="595">
        <f t="shared" si="135"/>
        <v>54202.73476203905</v>
      </c>
      <c r="I210" s="589">
        <f t="shared" si="138"/>
        <v>648.76937595797813</v>
      </c>
      <c r="J210" s="581">
        <f t="shared" si="170"/>
        <v>0.2</v>
      </c>
      <c r="K210" s="595">
        <f t="shared" si="164"/>
        <v>89.823587231584924</v>
      </c>
      <c r="L210" s="595">
        <f t="shared" si="140"/>
        <v>0</v>
      </c>
      <c r="M210" s="589">
        <f t="shared" si="165"/>
        <v>89.823587231584924</v>
      </c>
      <c r="N210" s="580">
        <f t="shared" si="169"/>
        <v>0.5</v>
      </c>
      <c r="O210" s="589">
        <f t="shared" si="141"/>
        <v>751.91700000000026</v>
      </c>
      <c r="P210" s="1235">
        <f t="shared" si="168"/>
        <v>841.74058723158521</v>
      </c>
      <c r="Q210" s="1238">
        <f t="shared" si="142"/>
        <v>67048.935844330539</v>
      </c>
      <c r="R210" s="1238">
        <f t="shared" si="166"/>
        <v>53360.994174807463</v>
      </c>
      <c r="S210" s="520">
        <f t="shared" si="143"/>
        <v>0.80206009415385382</v>
      </c>
      <c r="T210" s="951" t="str">
        <f t="shared" si="144"/>
        <v>Yes</v>
      </c>
      <c r="U210" s="941">
        <f t="shared" si="145"/>
        <v>0.80206009415385382</v>
      </c>
      <c r="V210" s="1248">
        <f t="shared" si="136"/>
        <v>64542.920752693724</v>
      </c>
      <c r="W210" s="1245">
        <f t="shared" si="137"/>
        <v>0.45258034228650501</v>
      </c>
      <c r="X210" s="598">
        <f t="shared" si="146"/>
        <v>13687.941669523076</v>
      </c>
      <c r="Y210" s="595">
        <f t="shared" si="147"/>
        <v>9519.3279778111155</v>
      </c>
      <c r="Z210" s="1264">
        <f t="shared" si="148"/>
        <v>6050.6180426078954</v>
      </c>
      <c r="AA210" s="1264">
        <f t="shared" si="149"/>
        <v>0</v>
      </c>
      <c r="AB210" s="1264">
        <f t="shared" si="150"/>
        <v>35285.033062751638</v>
      </c>
      <c r="AC210" s="1264">
        <f t="shared" si="151"/>
        <v>64542.920752693724</v>
      </c>
      <c r="AD210" s="1241">
        <f t="shared" si="152"/>
        <v>0</v>
      </c>
      <c r="AE210" s="580">
        <f t="shared" si="153"/>
        <v>0.21207502712761575</v>
      </c>
      <c r="AF210" s="581">
        <f t="shared" si="154"/>
        <v>0.14748833592898447</v>
      </c>
      <c r="AG210" s="581">
        <f t="shared" si="155"/>
        <v>9.3745649748200627E-2</v>
      </c>
      <c r="AH210" s="581">
        <f t="shared" si="167"/>
        <v>0</v>
      </c>
      <c r="AI210" s="581">
        <f>AB210/AC210</f>
        <v>0.54669098719519915</v>
      </c>
      <c r="AJ210" s="582">
        <f t="shared" si="157"/>
        <v>1</v>
      </c>
      <c r="AK210" s="1252">
        <f t="shared" si="158"/>
        <v>519.0155007663825</v>
      </c>
      <c r="AL210" s="1253">
        <f t="shared" si="159"/>
        <v>12387.180520682845</v>
      </c>
      <c r="AM210" s="1253">
        <f t="shared" si="160"/>
        <v>781.74564807384627</v>
      </c>
      <c r="AN210" s="1253">
        <f t="shared" si="161"/>
        <v>13687.941669523074</v>
      </c>
      <c r="AO210" s="1023">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629" t="s">
        <v>646</v>
      </c>
      <c r="BW94" s="1630"/>
      <c r="BX94" s="1631"/>
      <c r="BY94" s="1629" t="s">
        <v>650</v>
      </c>
      <c r="BZ94" s="1630"/>
      <c r="CA94" s="1631"/>
      <c r="CB94" s="1627" t="s">
        <v>647</v>
      </c>
      <c r="CC94" s="1628"/>
      <c r="CD94" s="1605" t="s">
        <v>651</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98" t="s">
        <v>736</v>
      </c>
    </row>
    <row r="96" spans="1:91" ht="29.4"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4401.0141751148003</v>
      </c>
      <c r="D99" s="204">
        <f>'Input data'!D119</f>
        <v>52983633.388733946</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113.36355499859863</v>
      </c>
      <c r="BW99" s="100">
        <f t="shared" si="59"/>
        <v>0.37520018272893446</v>
      </c>
      <c r="BX99" s="1385">
        <f t="shared" si="25"/>
        <v>52.983633388733949</v>
      </c>
      <c r="BY99" s="473">
        <f t="shared" si="60"/>
        <v>113.36355499859863</v>
      </c>
      <c r="BZ99" s="100">
        <f t="shared" si="61"/>
        <v>0.37520018272893446</v>
      </c>
      <c r="CA99" s="489">
        <f t="shared" si="26"/>
        <v>52.983633388733949</v>
      </c>
      <c r="CB99" s="579">
        <f t="shared" si="27"/>
        <v>4.2261345922522509E-2</v>
      </c>
      <c r="CC99" s="471">
        <f t="shared" si="62"/>
        <v>0.15372488066408996</v>
      </c>
      <c r="CD99" s="100">
        <f t="shared" si="28"/>
        <v>4.2261345922522509E-2</v>
      </c>
      <c r="CE99" s="471">
        <f t="shared" si="63"/>
        <v>0.15372488066408996</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58.801927000000006</v>
      </c>
      <c r="C100" s="204">
        <f>'Input data'!C120</f>
        <v>4136.4941459203392</v>
      </c>
      <c r="D100" s="204">
        <f>'Input data'!D120</f>
        <v>49362231.911950953</v>
      </c>
      <c r="E100" s="579">
        <f t="shared" si="71"/>
        <v>0.78061538461538471</v>
      </c>
      <c r="F100" s="100">
        <f t="shared" si="72"/>
        <v>0.30751923076923071</v>
      </c>
      <c r="G100" s="475">
        <f>B100*F100*'Input data'!$C$9</f>
        <v>553.45954928709784</v>
      </c>
      <c r="H100" s="301">
        <f>'Input data'!I120</f>
        <v>424.26313389388866</v>
      </c>
      <c r="I100" s="474">
        <f>'Input data'!K120</f>
        <v>24947.489828019668</v>
      </c>
      <c r="J100" s="474">
        <f>J97*0.81</f>
        <v>9026.6655003882443</v>
      </c>
      <c r="K100" s="475">
        <f t="shared" si="73"/>
        <v>2566.8932567358188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61.643556948405376</v>
      </c>
      <c r="R100" s="474">
        <f t="shared" si="32"/>
        <v>43.016789953118291</v>
      </c>
      <c r="S100" s="474">
        <f t="shared" si="33"/>
        <v>125.97097547610838</v>
      </c>
      <c r="T100" s="474">
        <f t="shared" si="34"/>
        <v>84.82096904456921</v>
      </c>
      <c r="U100" s="475">
        <f t="shared" si="35"/>
        <v>0</v>
      </c>
      <c r="V100" s="474">
        <f t="shared" si="9"/>
        <v>315.45229142220126</v>
      </c>
      <c r="W100" s="579">
        <f>($N$142-$N$137)/($A$102-$A$97)+W99</f>
        <v>0.2</v>
      </c>
      <c r="X100" s="475">
        <f t="shared" si="36"/>
        <v>1213.3941881208284</v>
      </c>
      <c r="Y100" s="474">
        <f t="shared" si="77"/>
        <v>1528.8464795430295</v>
      </c>
      <c r="Z100" s="474">
        <f t="shared" si="78"/>
        <v>10064.712277581033</v>
      </c>
      <c r="AA100" s="475">
        <f t="shared" si="79"/>
        <v>1038.0467771927888</v>
      </c>
      <c r="AB100" s="938">
        <f t="shared" si="37"/>
        <v>0.10313725306435431</v>
      </c>
      <c r="AC100" s="118" t="str">
        <f t="shared" si="38"/>
        <v>Yes</v>
      </c>
      <c r="AD100" s="938">
        <f t="shared" si="39"/>
        <v>0.10313725306435431</v>
      </c>
      <c r="AE100" s="579">
        <f t="shared" si="10"/>
        <v>5.7382272605207452E-2</v>
      </c>
      <c r="AF100" s="475">
        <f t="shared" si="11"/>
        <v>399.91795108844991</v>
      </c>
      <c r="AG100" s="473">
        <f t="shared" si="40"/>
        <v>9026.6655003882443</v>
      </c>
      <c r="AH100" s="474">
        <f t="shared" si="80"/>
        <v>7153.9225590988844</v>
      </c>
      <c r="AI100" s="474">
        <f t="shared" si="81"/>
        <v>4617.5691834333375</v>
      </c>
      <c r="AJ100" s="474">
        <f t="shared" si="12"/>
        <v>2717.7889229721368</v>
      </c>
      <c r="AK100" s="474">
        <f t="shared" si="41"/>
        <v>23515.946165892605</v>
      </c>
      <c r="AL100" s="640">
        <f t="shared" si="13"/>
        <v>0</v>
      </c>
      <c r="AM100" s="100">
        <f t="shared" si="42"/>
        <v>0.38385295818887649</v>
      </c>
      <c r="AN100" s="100">
        <f t="shared" si="43"/>
        <v>0.30421580780257496</v>
      </c>
      <c r="AO100" s="100">
        <f t="shared" si="44"/>
        <v>0.1963590642221589</v>
      </c>
      <c r="AP100" s="100">
        <f t="shared" si="45"/>
        <v>0.11557216978638957</v>
      </c>
      <c r="AQ100" s="100">
        <f t="shared" si="46"/>
        <v>1</v>
      </c>
      <c r="AR100" s="473">
        <f t="shared" si="14"/>
        <v>2015.8444627584577</v>
      </c>
      <c r="AS100" s="474">
        <f t="shared" si="15"/>
        <v>2556.6361385133418</v>
      </c>
      <c r="AT100" s="474">
        <f t="shared" si="16"/>
        <v>558.16792264700996</v>
      </c>
      <c r="AU100" s="474">
        <f t="shared" si="17"/>
        <v>0</v>
      </c>
      <c r="AV100" s="474">
        <f t="shared" si="18"/>
        <v>0</v>
      </c>
      <c r="AW100" s="474">
        <f t="shared" si="19"/>
        <v>0</v>
      </c>
      <c r="AX100" s="474">
        <f t="shared" si="20"/>
        <v>2611.0663385872408</v>
      </c>
      <c r="AY100" s="474">
        <f t="shared" si="21"/>
        <v>338.92050391450306</v>
      </c>
      <c r="AZ100" s="474">
        <f t="shared" si="22"/>
        <v>435.71658602427607</v>
      </c>
      <c r="BA100" s="474">
        <f t="shared" si="23"/>
        <v>406.27392416200473</v>
      </c>
      <c r="BB100" s="474">
        <f t="shared" si="24"/>
        <v>104.03962378140771</v>
      </c>
      <c r="BC100" s="475">
        <f t="shared" si="47"/>
        <v>9026.6655003882424</v>
      </c>
      <c r="BD100" s="647">
        <f t="shared" si="48"/>
        <v>0</v>
      </c>
      <c r="BE100" s="383">
        <f t="shared" si="49"/>
        <v>0.22332105500882413</v>
      </c>
      <c r="BF100" s="383">
        <f t="shared" si="50"/>
        <v>0.28323151427328058</v>
      </c>
      <c r="BG100" s="383">
        <f t="shared" si="51"/>
        <v>6.1835449936967622E-2</v>
      </c>
      <c r="BH100" s="383">
        <f t="shared" si="52"/>
        <v>0</v>
      </c>
      <c r="BI100" s="383">
        <f t="shared" si="53"/>
        <v>0</v>
      </c>
      <c r="BJ100" s="383">
        <f t="shared" si="54"/>
        <v>0</v>
      </c>
      <c r="BK100" s="383">
        <f t="shared" si="55"/>
        <v>0.43161198078092761</v>
      </c>
      <c r="BL100" s="383">
        <f t="shared" si="56"/>
        <v>1</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107.35648036429953</v>
      </c>
      <c r="BW100" s="100">
        <f t="shared" si="59"/>
        <v>0.39954412585797416</v>
      </c>
      <c r="BX100" s="1385">
        <f t="shared" si="25"/>
        <v>49.36223191195095</v>
      </c>
      <c r="BY100" s="473">
        <f t="shared" si="60"/>
        <v>107.35648036429953</v>
      </c>
      <c r="BZ100" s="100">
        <f t="shared" si="61"/>
        <v>0.39954412585797416</v>
      </c>
      <c r="CA100" s="489">
        <f t="shared" si="26"/>
        <v>49.36223191195095</v>
      </c>
      <c r="CB100" s="579">
        <f t="shared" si="27"/>
        <v>5.7382272605207452E-2</v>
      </c>
      <c r="CC100" s="471">
        <f t="shared" si="62"/>
        <v>0.15422441493080286</v>
      </c>
      <c r="CD100" s="100">
        <f t="shared" si="28"/>
        <v>5.7382272605207452E-2</v>
      </c>
      <c r="CE100" s="471">
        <f t="shared" si="63"/>
        <v>0.15422441493080286</v>
      </c>
      <c r="CG100" s="473">
        <f t="shared" si="64"/>
        <v>1352.733610812224</v>
      </c>
      <c r="CH100" s="474">
        <f t="shared" si="65"/>
        <v>542.76808591153338</v>
      </c>
      <c r="CI100" s="474">
        <f t="shared" si="66"/>
        <v>2193.3244311620319</v>
      </c>
      <c r="CJ100" s="474">
        <f t="shared" si="67"/>
        <v>3025.2812292563085</v>
      </c>
      <c r="CK100" s="474">
        <f t="shared" si="68"/>
        <v>39.81520195678543</v>
      </c>
      <c r="CL100" s="474">
        <f t="shared" si="69"/>
        <v>7153.9225590988835</v>
      </c>
      <c r="CM100" s="576">
        <f t="shared" si="70"/>
        <v>0</v>
      </c>
    </row>
    <row r="101" spans="1:91">
      <c r="A101" s="89">
        <f>'Input data'!A121</f>
        <v>2021</v>
      </c>
      <c r="B101" s="152">
        <f>'Input data'!B121</f>
        <v>59.392254999999999</v>
      </c>
      <c r="C101" s="204">
        <f>'Input data'!C121</f>
        <v>4347.435580039687</v>
      </c>
      <c r="D101" s="204">
        <f>'Input data'!D121</f>
        <v>50370817.336839974</v>
      </c>
      <c r="E101" s="579">
        <f t="shared" si="71"/>
        <v>0.80255384615384628</v>
      </c>
      <c r="F101" s="100">
        <f t="shared" si="72"/>
        <v>0.31349230769230763</v>
      </c>
      <c r="G101" s="475">
        <f>B101*F101*'Input data'!$C$9</f>
        <v>569.87387847111552</v>
      </c>
      <c r="H101" s="301">
        <f>'Input data'!I121</f>
        <v>424.26313389388866</v>
      </c>
      <c r="I101" s="474">
        <f>'Input data'!K121</f>
        <v>25197.94423532498</v>
      </c>
      <c r="J101" s="474">
        <f>J97*0.65</f>
        <v>7243.6204632745166</v>
      </c>
      <c r="K101" s="475">
        <f t="shared" si="73"/>
        <v>4466.3290773348481</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83.016550424426669</v>
      </c>
      <c r="R101" s="474">
        <f t="shared" si="32"/>
        <v>57.931529084685565</v>
      </c>
      <c r="S101" s="474">
        <f t="shared" si="33"/>
        <v>169.64750827697117</v>
      </c>
      <c r="T101" s="474">
        <f t="shared" si="34"/>
        <v>114.23001206161507</v>
      </c>
      <c r="U101" s="475">
        <f t="shared" si="35"/>
        <v>0</v>
      </c>
      <c r="V101" s="474">
        <f t="shared" si="9"/>
        <v>424.82559984769847</v>
      </c>
      <c r="W101" s="579">
        <v>0.4</v>
      </c>
      <c r="X101" s="475">
        <f t="shared" si="36"/>
        <v>2426.7883762416568</v>
      </c>
      <c r="Y101" s="474">
        <f t="shared" si="77"/>
        <v>2851.6139760893552</v>
      </c>
      <c r="Z101" s="474">
        <f t="shared" si="78"/>
        <v>8858.3355645200099</v>
      </c>
      <c r="AA101" s="475">
        <f t="shared" si="79"/>
        <v>1614.7151012454933</v>
      </c>
      <c r="AB101" s="938">
        <f t="shared" si="37"/>
        <v>0.18228199750220084</v>
      </c>
      <c r="AC101" s="118" t="str">
        <f t="shared" si="38"/>
        <v>Yes</v>
      </c>
      <c r="AD101" s="938">
        <f t="shared" si="39"/>
        <v>0.18228199750220084</v>
      </c>
      <c r="AE101" s="579">
        <f t="shared" si="10"/>
        <v>9.0824082474782908E-2</v>
      </c>
      <c r="AF101" s="475">
        <f t="shared" si="11"/>
        <v>385.7298240301003</v>
      </c>
      <c r="AG101" s="473">
        <f t="shared" si="40"/>
        <v>7243.6204632745166</v>
      </c>
      <c r="AH101" s="474">
        <f t="shared" si="80"/>
        <v>7331.9490678893462</v>
      </c>
      <c r="AI101" s="474">
        <f t="shared" si="81"/>
        <v>5830.9633715541659</v>
      </c>
      <c r="AJ101" s="474">
        <f t="shared" si="12"/>
        <v>2502.8311671828174</v>
      </c>
      <c r="AK101" s="474">
        <f t="shared" si="41"/>
        <v>22909.364069900843</v>
      </c>
      <c r="AL101" s="640">
        <f t="shared" si="13"/>
        <v>0</v>
      </c>
      <c r="AM101" s="100">
        <f t="shared" si="42"/>
        <v>0.31618601202429047</v>
      </c>
      <c r="AN101" s="100">
        <f t="shared" si="43"/>
        <v>0.32004157974521552</v>
      </c>
      <c r="AO101" s="100">
        <f t="shared" si="44"/>
        <v>0.25452314406295973</v>
      </c>
      <c r="AP101" s="100">
        <f t="shared" si="45"/>
        <v>0.10924926416753436</v>
      </c>
      <c r="AQ101" s="100">
        <f t="shared" si="46"/>
        <v>1</v>
      </c>
      <c r="AR101" s="473">
        <f t="shared" si="14"/>
        <v>1423.3649440493907</v>
      </c>
      <c r="AS101" s="474">
        <f t="shared" si="15"/>
        <v>1805.2118213872973</v>
      </c>
      <c r="AT101" s="474">
        <f t="shared" si="16"/>
        <v>497.04978163235114</v>
      </c>
      <c r="AU101" s="474">
        <f t="shared" si="17"/>
        <v>0</v>
      </c>
      <c r="AV101" s="474">
        <f t="shared" si="18"/>
        <v>0</v>
      </c>
      <c r="AW101" s="474">
        <f t="shared" si="19"/>
        <v>0</v>
      </c>
      <c r="AX101" s="474">
        <f t="shared" si="20"/>
        <v>2404.5495794616081</v>
      </c>
      <c r="AY101" s="474">
        <f t="shared" si="21"/>
        <v>300.27139127852109</v>
      </c>
      <c r="AZ101" s="474">
        <f t="shared" si="22"/>
        <v>366.57355054946294</v>
      </c>
      <c r="BA101" s="474">
        <f t="shared" si="23"/>
        <v>350.78856471450041</v>
      </c>
      <c r="BB101" s="474">
        <f t="shared" si="24"/>
        <v>95.810830201382572</v>
      </c>
      <c r="BC101" s="475">
        <f t="shared" si="47"/>
        <v>7243.6204632745148</v>
      </c>
      <c r="BD101" s="647">
        <f t="shared" si="48"/>
        <v>0</v>
      </c>
      <c r="BE101" s="383">
        <f t="shared" si="49"/>
        <v>0.19649910583608235</v>
      </c>
      <c r="BF101" s="383">
        <f t="shared" si="50"/>
        <v>0.24921402640292978</v>
      </c>
      <c r="BG101" s="383">
        <f t="shared" si="51"/>
        <v>6.8618970879605876E-2</v>
      </c>
      <c r="BH101" s="383">
        <f t="shared" si="52"/>
        <v>0</v>
      </c>
      <c r="BI101" s="383">
        <f t="shared" si="53"/>
        <v>0</v>
      </c>
      <c r="BJ101" s="383">
        <f t="shared" si="54"/>
        <v>0</v>
      </c>
      <c r="BK101" s="383">
        <f t="shared" si="55"/>
        <v>0.48566789688138196</v>
      </c>
      <c r="BL101" s="383">
        <f t="shared" si="56"/>
        <v>1</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98.634168334434079</v>
      </c>
      <c r="BW101" s="100">
        <f t="shared" si="59"/>
        <v>0.47554248428568818</v>
      </c>
      <c r="BX101" s="1385">
        <f t="shared" si="25"/>
        <v>50.370817336839977</v>
      </c>
      <c r="BY101" s="473">
        <f t="shared" si="60"/>
        <v>98.634168334434079</v>
      </c>
      <c r="BZ101" s="100">
        <f t="shared" si="61"/>
        <v>0.47554248428568818</v>
      </c>
      <c r="CA101" s="489">
        <f t="shared" si="26"/>
        <v>50.370817336839977</v>
      </c>
      <c r="CB101" s="579">
        <f t="shared" si="27"/>
        <v>9.0824082474782908E-2</v>
      </c>
      <c r="CC101" s="471">
        <f t="shared" si="62"/>
        <v>0.26248069579905731</v>
      </c>
      <c r="CD101" s="100">
        <f t="shared" si="28"/>
        <v>9.0824082474782908E-2</v>
      </c>
      <c r="CE101" s="471">
        <f t="shared" si="63"/>
        <v>0.26248069579905731</v>
      </c>
      <c r="CG101" s="473">
        <f t="shared" si="64"/>
        <v>1387.0681966747893</v>
      </c>
      <c r="CH101" s="474">
        <f t="shared" si="65"/>
        <v>562.69995965232079</v>
      </c>
      <c r="CI101" s="474">
        <f t="shared" si="66"/>
        <v>2257.7556686648031</v>
      </c>
      <c r="CJ101" s="474">
        <f t="shared" si="67"/>
        <v>3084.2103256636165</v>
      </c>
      <c r="CK101" s="474">
        <f t="shared" si="68"/>
        <v>40.214917233816145</v>
      </c>
      <c r="CL101" s="474">
        <f t="shared" si="69"/>
        <v>7331.9490678893453</v>
      </c>
      <c r="CM101" s="576">
        <f t="shared" si="70"/>
        <v>0</v>
      </c>
    </row>
    <row r="102" spans="1:91" s="1" customFormat="1">
      <c r="A102" s="89">
        <f>'Input data'!A122</f>
        <v>2022</v>
      </c>
      <c r="B102" s="152">
        <f>'Input data'!B122</f>
        <v>59.893885000000004</v>
      </c>
      <c r="C102" s="204">
        <f>'Input data'!C122</f>
        <v>4459.5677042940879</v>
      </c>
      <c r="D102" s="204">
        <f>'Input data'!D122</f>
        <v>50359792.847133122</v>
      </c>
      <c r="E102" s="579">
        <f t="shared" si="71"/>
        <v>0.82449230769230786</v>
      </c>
      <c r="F102" s="100">
        <f t="shared" si="72"/>
        <v>0.31946538461538454</v>
      </c>
      <c r="G102" s="475">
        <f>B102*F102*'Input data'!$C$9</f>
        <v>585.63677272138159</v>
      </c>
      <c r="H102" s="301">
        <f>'Input data'!I122</f>
        <v>424.26313389388866</v>
      </c>
      <c r="I102" s="474">
        <f>'Input data'!K122</f>
        <v>25410.767351180173</v>
      </c>
      <c r="J102" s="474">
        <f>J97*(1-$G$4)</f>
        <v>5572.0157409803969</v>
      </c>
      <c r="K102" s="475">
        <f t="shared" si="73"/>
        <v>6236.8366277511859</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104.64714052819909</v>
      </c>
      <c r="R102" s="474">
        <f t="shared" si="32"/>
        <v>73.026027149337665</v>
      </c>
      <c r="S102" s="474">
        <f t="shared" si="33"/>
        <v>213.85044967726571</v>
      </c>
      <c r="T102" s="474">
        <f t="shared" si="34"/>
        <v>143.99350567609736</v>
      </c>
      <c r="U102" s="475">
        <f t="shared" si="35"/>
        <v>0</v>
      </c>
      <c r="V102" s="474">
        <f t="shared" si="9"/>
        <v>535.51712303089982</v>
      </c>
      <c r="W102" s="579">
        <f>$E$26</f>
        <v>0.5</v>
      </c>
      <c r="X102" s="475">
        <f t="shared" si="36"/>
        <v>3033.4854703020706</v>
      </c>
      <c r="Y102" s="474">
        <f t="shared" si="77"/>
        <v>3569.0025933329703</v>
      </c>
      <c r="Z102" s="474">
        <f t="shared" si="78"/>
        <v>8239.8497753986121</v>
      </c>
      <c r="AA102" s="475">
        <f t="shared" si="79"/>
        <v>2667.8340344182152</v>
      </c>
      <c r="AB102" s="938">
        <f t="shared" si="37"/>
        <v>0.32377216904893824</v>
      </c>
      <c r="AC102" s="118" t="str">
        <f t="shared" si="38"/>
        <v>Yes</v>
      </c>
      <c r="AD102" s="938">
        <f t="shared" si="39"/>
        <v>0.32377216904893824</v>
      </c>
      <c r="AE102" s="579">
        <f t="shared" si="10"/>
        <v>0.150049239268499</v>
      </c>
      <c r="AF102" s="475">
        <f t="shared" si="11"/>
        <v>360.60277340344135</v>
      </c>
      <c r="AG102" s="473">
        <f t="shared" si="40"/>
        <v>5572.0157409803969</v>
      </c>
      <c r="AH102" s="474">
        <f t="shared" si="80"/>
        <v>7500.9785064332928</v>
      </c>
      <c r="AI102" s="474">
        <f t="shared" si="81"/>
        <v>6437.6604656145792</v>
      </c>
      <c r="AJ102" s="474">
        <f t="shared" si="12"/>
        <v>2087.2463278785081</v>
      </c>
      <c r="AK102" s="474">
        <f t="shared" si="41"/>
        <v>21597.901040906778</v>
      </c>
      <c r="AL102" s="640">
        <f t="shared" si="13"/>
        <v>0</v>
      </c>
      <c r="AM102" s="100">
        <f t="shared" si="42"/>
        <v>0.25798876152024719</v>
      </c>
      <c r="AN102" s="100">
        <f t="shared" si="43"/>
        <v>0.34730127211094802</v>
      </c>
      <c r="AO102" s="100">
        <f t="shared" si="44"/>
        <v>0.29806880091827187</v>
      </c>
      <c r="AP102" s="100">
        <f t="shared" si="45"/>
        <v>9.6641165450532876E-2</v>
      </c>
      <c r="AQ102" s="100">
        <f t="shared" si="46"/>
        <v>1</v>
      </c>
      <c r="AR102" s="473">
        <f t="shared" si="14"/>
        <v>1012.2601532034788</v>
      </c>
      <c r="AS102" s="474">
        <f t="shared" si="15"/>
        <v>1283.8197276965029</v>
      </c>
      <c r="AT102" s="474">
        <f t="shared" si="16"/>
        <v>400.3636443849735</v>
      </c>
      <c r="AU102" s="474">
        <f t="shared" si="17"/>
        <v>0</v>
      </c>
      <c r="AV102" s="474">
        <f t="shared" si="18"/>
        <v>0</v>
      </c>
      <c r="AW102" s="474">
        <f t="shared" si="19"/>
        <v>0</v>
      </c>
      <c r="AX102" s="474">
        <f t="shared" si="20"/>
        <v>2005.283994278489</v>
      </c>
      <c r="AY102" s="474">
        <f t="shared" si="21"/>
        <v>240.53611320843322</v>
      </c>
      <c r="AZ102" s="474">
        <f t="shared" si="22"/>
        <v>276.78319239452043</v>
      </c>
      <c r="BA102" s="474">
        <f t="shared" si="23"/>
        <v>273.06708059195773</v>
      </c>
      <c r="BB102" s="474">
        <f t="shared" si="24"/>
        <v>79.901835222039821</v>
      </c>
      <c r="BC102" s="475">
        <f t="shared" si="47"/>
        <v>5572.0157409803969</v>
      </c>
      <c r="BD102" s="647">
        <f t="shared" si="48"/>
        <v>0</v>
      </c>
      <c r="BE102" s="383">
        <f t="shared" si="49"/>
        <v>0.18166857386253032</v>
      </c>
      <c r="BF102" s="383">
        <f t="shared" si="50"/>
        <v>0.23040489965855959</v>
      </c>
      <c r="BG102" s="383">
        <f t="shared" si="51"/>
        <v>7.1852568800268579E-2</v>
      </c>
      <c r="BH102" s="383">
        <f t="shared" si="52"/>
        <v>0</v>
      </c>
      <c r="BI102" s="383">
        <f t="shared" si="53"/>
        <v>0</v>
      </c>
      <c r="BJ102" s="383">
        <f t="shared" si="54"/>
        <v>0</v>
      </c>
      <c r="BK102" s="383">
        <f t="shared" si="55"/>
        <v>0.51607395767864117</v>
      </c>
      <c r="BL102" s="383">
        <f t="shared" si="56"/>
        <v>0.99999999999999967</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95.576249379465651</v>
      </c>
      <c r="BW102" s="100">
        <f t="shared" si="59"/>
        <v>0.51581334763506725</v>
      </c>
      <c r="BX102" s="1385">
        <f t="shared" si="25"/>
        <v>50.359792847133122</v>
      </c>
      <c r="BY102" s="473">
        <f t="shared" si="60"/>
        <v>95.576249379465651</v>
      </c>
      <c r="BZ102" s="100">
        <f t="shared" si="61"/>
        <v>0.51581334763506725</v>
      </c>
      <c r="CA102" s="489">
        <f t="shared" si="26"/>
        <v>50.359792847133122</v>
      </c>
      <c r="CB102" s="579">
        <f t="shared" si="27"/>
        <v>0.150049239268499</v>
      </c>
      <c r="CC102" s="471">
        <f t="shared" si="62"/>
        <v>0.28875901132784376</v>
      </c>
      <c r="CD102" s="100">
        <f t="shared" si="28"/>
        <v>0.150049239268499</v>
      </c>
      <c r="CE102" s="471">
        <f t="shared" si="63"/>
        <v>0.28875901132784376</v>
      </c>
      <c r="CG102" s="473">
        <f t="shared" si="64"/>
        <v>1419.7128731658959</v>
      </c>
      <c r="CH102" s="474">
        <f t="shared" si="65"/>
        <v>582.05775749950612</v>
      </c>
      <c r="CI102" s="474">
        <f t="shared" si="66"/>
        <v>2319.5948775631973</v>
      </c>
      <c r="CJ102" s="474">
        <f t="shared" si="67"/>
        <v>3139.0584237389362</v>
      </c>
      <c r="CK102" s="474">
        <f t="shared" si="68"/>
        <v>40.554574465756566</v>
      </c>
      <c r="CL102" s="474">
        <f t="shared" si="69"/>
        <v>7500.9785064332928</v>
      </c>
      <c r="CM102" s="576">
        <f t="shared" si="70"/>
        <v>0</v>
      </c>
    </row>
    <row r="103" spans="1:91">
      <c r="A103" s="89">
        <f>'Input data'!A123</f>
        <v>2023</v>
      </c>
      <c r="B103" s="152">
        <f>'Input data'!B123</f>
        <v>60.414495000000002</v>
      </c>
      <c r="C103" s="204">
        <f>'Input data'!C123</f>
        <v>4503.5555997917772</v>
      </c>
      <c r="D103" s="204">
        <f>'Input data'!D123</f>
        <v>48118709.490541913</v>
      </c>
      <c r="E103" s="579">
        <f t="shared" si="71"/>
        <v>0.84643076923076943</v>
      </c>
      <c r="F103" s="100">
        <f t="shared" si="72"/>
        <v>0.32543846153846145</v>
      </c>
      <c r="G103" s="475">
        <f>B103*F103*'Input data'!$C$9</f>
        <v>601.77213601518019</v>
      </c>
      <c r="H103" s="301">
        <f>'Input data'!I123</f>
        <v>424.26313389388866</v>
      </c>
      <c r="I103" s="474">
        <f>'Input data'!K123</f>
        <v>25631.642981316669</v>
      </c>
      <c r="J103" s="474">
        <f>($J$107-$J$102)/($A$107-$A$102)+J102</f>
        <v>5237.6947965215732</v>
      </c>
      <c r="K103" s="475">
        <f t="shared" si="73"/>
        <v>6673.8025522724201</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126.66810606535591</v>
      </c>
      <c r="R103" s="474">
        <f t="shared" si="32"/>
        <v>88.392941324481171</v>
      </c>
      <c r="S103" s="474">
        <f t="shared" si="33"/>
        <v>258.85113826444694</v>
      </c>
      <c r="T103" s="474">
        <f t="shared" si="34"/>
        <v>174.29415230688846</v>
      </c>
      <c r="U103" s="475">
        <f t="shared" si="35"/>
        <v>0</v>
      </c>
      <c r="V103" s="474">
        <f t="shared" si="9"/>
        <v>648.20633796117249</v>
      </c>
      <c r="W103" s="579">
        <f>($N$147-$N$142)/($A$107-$A$102)+W102</f>
        <v>0.5</v>
      </c>
      <c r="X103" s="475">
        <f t="shared" si="36"/>
        <v>3033.4854703020706</v>
      </c>
      <c r="Y103" s="474">
        <f t="shared" si="77"/>
        <v>3681.6918082632428</v>
      </c>
      <c r="Z103" s="474">
        <f t="shared" si="78"/>
        <v>8229.8055405307496</v>
      </c>
      <c r="AA103" s="475">
        <f t="shared" si="79"/>
        <v>2992.1107440091764</v>
      </c>
      <c r="AB103" s="938">
        <f t="shared" si="37"/>
        <v>0.36357004175535013</v>
      </c>
      <c r="AC103" s="118" t="str">
        <f t="shared" si="38"/>
        <v>Yes</v>
      </c>
      <c r="AD103" s="938">
        <f t="shared" si="39"/>
        <v>0.36357004175535013</v>
      </c>
      <c r="AE103" s="579">
        <f t="shared" si="10"/>
        <v>0.16778454762307382</v>
      </c>
      <c r="AF103" s="475">
        <f t="shared" si="11"/>
        <v>353.07833590035494</v>
      </c>
      <c r="AG103" s="473">
        <f t="shared" si="40"/>
        <v>5237.6947965215732</v>
      </c>
      <c r="AH103" s="474">
        <f t="shared" si="80"/>
        <v>7674.2129481561351</v>
      </c>
      <c r="AI103" s="474">
        <f t="shared" si="81"/>
        <v>6437.6604656145792</v>
      </c>
      <c r="AJ103" s="474">
        <f t="shared" si="12"/>
        <v>1981.4811485680307</v>
      </c>
      <c r="AK103" s="474">
        <f t="shared" si="41"/>
        <v>21331.049358860317</v>
      </c>
      <c r="AL103" s="640">
        <f t="shared" si="13"/>
        <v>0</v>
      </c>
      <c r="AM103" s="100">
        <f t="shared" si="42"/>
        <v>0.24554323176538814</v>
      </c>
      <c r="AN103" s="100">
        <f t="shared" si="43"/>
        <v>0.35976724909543578</v>
      </c>
      <c r="AO103" s="100">
        <f t="shared" si="44"/>
        <v>0.30179764517494573</v>
      </c>
      <c r="AP103" s="100">
        <f t="shared" si="45"/>
        <v>9.2891873964230418E-2</v>
      </c>
      <c r="AQ103" s="100">
        <f t="shared" si="46"/>
        <v>1</v>
      </c>
      <c r="AR103" s="473">
        <f t="shared" si="14"/>
        <v>968.36502140487528</v>
      </c>
      <c r="AS103" s="474">
        <f t="shared" si="15"/>
        <v>1228.1488253355387</v>
      </c>
      <c r="AT103" s="474">
        <f t="shared" si="16"/>
        <v>366.64047678792264</v>
      </c>
      <c r="AU103" s="474">
        <f t="shared" si="17"/>
        <v>0</v>
      </c>
      <c r="AV103" s="474">
        <f t="shared" si="18"/>
        <v>0</v>
      </c>
      <c r="AW103" s="474">
        <f t="shared" si="19"/>
        <v>0</v>
      </c>
      <c r="AX103" s="474">
        <f t="shared" si="20"/>
        <v>1903.6720195007617</v>
      </c>
      <c r="AY103" s="474">
        <f t="shared" si="21"/>
        <v>218.97165439182166</v>
      </c>
      <c r="AZ103" s="474">
        <f t="shared" si="22"/>
        <v>235.30123366828559</v>
      </c>
      <c r="BA103" s="474">
        <f t="shared" si="23"/>
        <v>240.74252493887411</v>
      </c>
      <c r="BB103" s="474">
        <f t="shared" si="24"/>
        <v>75.853040493492017</v>
      </c>
      <c r="BC103" s="475">
        <f t="shared" si="47"/>
        <v>5237.6947965215722</v>
      </c>
      <c r="BD103" s="647">
        <f t="shared" si="48"/>
        <v>0</v>
      </c>
      <c r="BE103" s="383">
        <f t="shared" si="49"/>
        <v>0.18488381989114377</v>
      </c>
      <c r="BF103" s="383">
        <f t="shared" si="50"/>
        <v>0.23448270146461567</v>
      </c>
      <c r="BG103" s="383">
        <f t="shared" si="51"/>
        <v>7.0000351496504493E-2</v>
      </c>
      <c r="BH103" s="383">
        <f t="shared" si="52"/>
        <v>0</v>
      </c>
      <c r="BI103" s="383">
        <f t="shared" si="53"/>
        <v>0</v>
      </c>
      <c r="BJ103" s="383">
        <f t="shared" si="54"/>
        <v>0</v>
      </c>
      <c r="BK103" s="383">
        <f t="shared" si="55"/>
        <v>0.51063312714773601</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93.293864297918176</v>
      </c>
      <c r="BW103" s="100">
        <f t="shared" si="59"/>
        <v>0.54039588704545727</v>
      </c>
      <c r="BX103" s="1385">
        <f t="shared" si="25"/>
        <v>48.11870949054191</v>
      </c>
      <c r="BY103" s="473">
        <f t="shared" si="60"/>
        <v>93.293864297918176</v>
      </c>
      <c r="BZ103" s="100">
        <f t="shared" si="61"/>
        <v>0.54039588704545727</v>
      </c>
      <c r="CA103" s="489">
        <f t="shared" si="26"/>
        <v>48.11870949054191</v>
      </c>
      <c r="CB103" s="579">
        <f t="shared" si="27"/>
        <v>0.16778454762307382</v>
      </c>
      <c r="CC103" s="471">
        <f t="shared" si="62"/>
        <v>0.29655937282205314</v>
      </c>
      <c r="CD103" s="100">
        <f t="shared" si="28"/>
        <v>0.16778454762307382</v>
      </c>
      <c r="CE103" s="471">
        <f t="shared" si="63"/>
        <v>0.29655937282205314</v>
      </c>
      <c r="CG103" s="473">
        <f t="shared" si="64"/>
        <v>1453.16466124977</v>
      </c>
      <c r="CH103" s="474">
        <f t="shared" si="65"/>
        <v>601.84928044961214</v>
      </c>
      <c r="CI103" s="474">
        <f t="shared" si="66"/>
        <v>2382.899130973427</v>
      </c>
      <c r="CJ103" s="474">
        <f t="shared" si="67"/>
        <v>3195.3927922929702</v>
      </c>
      <c r="CK103" s="474">
        <f t="shared" si="68"/>
        <v>40.907083190355372</v>
      </c>
      <c r="CL103" s="474">
        <f t="shared" si="69"/>
        <v>7674.2129481561351</v>
      </c>
      <c r="CM103" s="576">
        <f t="shared" si="70"/>
        <v>0</v>
      </c>
    </row>
    <row r="104" spans="1:91">
      <c r="A104" s="89">
        <f>'Input data'!A124</f>
        <v>2024</v>
      </c>
      <c r="B104" s="152">
        <f>'Input data'!B124</f>
        <v>61.020220999999999</v>
      </c>
      <c r="C104" s="204">
        <f>'Input data'!C124</f>
        <v>4554.3497092114612</v>
      </c>
      <c r="D104" s="204">
        <f>'Input data'!D124</f>
        <v>45803292.263739973</v>
      </c>
      <c r="E104" s="579">
        <f t="shared" si="71"/>
        <v>0.868369230769231</v>
      </c>
      <c r="F104" s="100">
        <f t="shared" si="72"/>
        <v>0.33141153846153837</v>
      </c>
      <c r="G104" s="475">
        <f>B104*F104*'Input data'!$C$9</f>
        <v>618.9612313935279</v>
      </c>
      <c r="H104" s="301">
        <f>'Input data'!I124</f>
        <v>424.26313389388866</v>
      </c>
      <c r="I104" s="474">
        <f>'Input data'!K124</f>
        <v>25888.630192357676</v>
      </c>
      <c r="J104" s="474">
        <f t="shared" ref="J104:J106" si="84">($J$107-$J$102)/($A$107-$A$102)+J103</f>
        <v>4903.3738520627494</v>
      </c>
      <c r="K104" s="475">
        <f t="shared" si="73"/>
        <v>7127.5501946304075</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149.26111904192339</v>
      </c>
      <c r="R104" s="474">
        <f t="shared" si="32"/>
        <v>104.15904798238444</v>
      </c>
      <c r="S104" s="474">
        <f t="shared" si="33"/>
        <v>305.02082775826921</v>
      </c>
      <c r="T104" s="474">
        <f t="shared" si="34"/>
        <v>205.38193096821669</v>
      </c>
      <c r="U104" s="475">
        <f t="shared" si="35"/>
        <v>0</v>
      </c>
      <c r="V104" s="474">
        <f t="shared" si="9"/>
        <v>763.82292575079373</v>
      </c>
      <c r="W104" s="579">
        <f>($N$147-$N$142)/($A$107-$A$102)+W103</f>
        <v>0.5</v>
      </c>
      <c r="X104" s="475">
        <f t="shared" si="36"/>
        <v>3033.4854703020706</v>
      </c>
      <c r="Y104" s="474">
        <f t="shared" si="77"/>
        <v>3797.3083960528643</v>
      </c>
      <c r="Z104" s="474">
        <f t="shared" si="78"/>
        <v>8233.6156506402931</v>
      </c>
      <c r="AA104" s="475">
        <f t="shared" si="79"/>
        <v>3330.2417985775437</v>
      </c>
      <c r="AB104" s="938">
        <f t="shared" si="37"/>
        <v>0.40446894048528548</v>
      </c>
      <c r="AC104" s="118" t="str">
        <f t="shared" si="38"/>
        <v>Yes</v>
      </c>
      <c r="AD104" s="938">
        <f t="shared" si="39"/>
        <v>0.40446894048528548</v>
      </c>
      <c r="AE104" s="579">
        <f t="shared" si="10"/>
        <v>0.18597303782153296</v>
      </c>
      <c r="AF104" s="475">
        <f t="shared" si="11"/>
        <v>345.36163004795839</v>
      </c>
      <c r="AG104" s="473">
        <f t="shared" si="40"/>
        <v>4903.3738520627494</v>
      </c>
      <c r="AH104" s="474">
        <f t="shared" si="80"/>
        <v>7860.2734729507238</v>
      </c>
      <c r="AI104" s="474">
        <f t="shared" si="81"/>
        <v>6437.6604656145792</v>
      </c>
      <c r="AJ104" s="474">
        <f t="shared" si="12"/>
        <v>1872.73519981861</v>
      </c>
      <c r="AK104" s="474">
        <f t="shared" si="41"/>
        <v>21074.042990446662</v>
      </c>
      <c r="AL104" s="640">
        <f t="shared" si="13"/>
        <v>0</v>
      </c>
      <c r="AM104" s="100">
        <f t="shared" si="42"/>
        <v>0.23267361911929094</v>
      </c>
      <c r="AN104" s="100">
        <f t="shared" si="43"/>
        <v>0.37298364991064897</v>
      </c>
      <c r="AO104" s="100">
        <f t="shared" si="44"/>
        <v>0.30547818795533993</v>
      </c>
      <c r="AP104" s="100">
        <f t="shared" si="45"/>
        <v>8.8864543014720201E-2</v>
      </c>
      <c r="AQ104" s="100">
        <f t="shared" si="46"/>
        <v>1</v>
      </c>
      <c r="AR104" s="473">
        <f t="shared" si="14"/>
        <v>923.20525675951262</v>
      </c>
      <c r="AS104" s="474">
        <f t="shared" si="15"/>
        <v>1170.8740263953955</v>
      </c>
      <c r="AT104" s="474">
        <f t="shared" si="16"/>
        <v>333.82030972279551</v>
      </c>
      <c r="AU104" s="474">
        <f t="shared" si="17"/>
        <v>0</v>
      </c>
      <c r="AV104" s="474">
        <f t="shared" si="18"/>
        <v>0</v>
      </c>
      <c r="AW104" s="474">
        <f t="shared" si="19"/>
        <v>0</v>
      </c>
      <c r="AX104" s="474">
        <f t="shared" si="20"/>
        <v>1799.1963246308198</v>
      </c>
      <c r="AY104" s="474">
        <f t="shared" si="21"/>
        <v>198.09281870997754</v>
      </c>
      <c r="AZ104" s="474">
        <f t="shared" si="22"/>
        <v>196.4377222341206</v>
      </c>
      <c r="BA104" s="474">
        <f t="shared" si="23"/>
        <v>210.0572546208715</v>
      </c>
      <c r="BB104" s="474">
        <f t="shared" si="24"/>
        <v>71.690138989254052</v>
      </c>
      <c r="BC104" s="475">
        <f t="shared" si="47"/>
        <v>4903.3738520627467</v>
      </c>
      <c r="BD104" s="647">
        <f t="shared" si="48"/>
        <v>0</v>
      </c>
      <c r="BE104" s="383">
        <f t="shared" si="49"/>
        <v>0.18827959780613904</v>
      </c>
      <c r="BF104" s="383">
        <f t="shared" si="50"/>
        <v>0.23878946654308916</v>
      </c>
      <c r="BG104" s="383">
        <f t="shared" si="51"/>
        <v>6.8079718127624367E-2</v>
      </c>
      <c r="BH104" s="383">
        <f t="shared" si="52"/>
        <v>0</v>
      </c>
      <c r="BI104" s="383">
        <f t="shared" si="53"/>
        <v>0</v>
      </c>
      <c r="BJ104" s="383">
        <f t="shared" si="54"/>
        <v>0</v>
      </c>
      <c r="BK104" s="383">
        <f t="shared" si="55"/>
        <v>0.50485121752314754</v>
      </c>
      <c r="BL104" s="383">
        <f t="shared" si="56"/>
        <v>1</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90.981889834683585</v>
      </c>
      <c r="BW104" s="100">
        <f t="shared" si="59"/>
        <v>0.56540555848178964</v>
      </c>
      <c r="BX104" s="1385">
        <f t="shared" si="25"/>
        <v>45.803292263739976</v>
      </c>
      <c r="BY104" s="473">
        <f t="shared" si="60"/>
        <v>90.981889834683585</v>
      </c>
      <c r="BZ104" s="100">
        <f t="shared" si="61"/>
        <v>0.56540555848178964</v>
      </c>
      <c r="CA104" s="489">
        <f t="shared" si="26"/>
        <v>45.803292263739976</v>
      </c>
      <c r="CB104" s="579">
        <f t="shared" si="27"/>
        <v>0.18597303782153296</v>
      </c>
      <c r="CC104" s="471">
        <f t="shared" si="62"/>
        <v>0.30506944290513538</v>
      </c>
      <c r="CD104" s="100">
        <f t="shared" si="28"/>
        <v>0.18597303782153296</v>
      </c>
      <c r="CE104" s="471">
        <f t="shared" si="63"/>
        <v>0.30506944290513538</v>
      </c>
      <c r="CG104" s="473">
        <f t="shared" si="64"/>
        <v>1489.057354251564</v>
      </c>
      <c r="CH104" s="474">
        <f t="shared" si="65"/>
        <v>622.76338767381833</v>
      </c>
      <c r="CI104" s="474">
        <f t="shared" si="66"/>
        <v>2450.3648868240334</v>
      </c>
      <c r="CJ104" s="474">
        <f t="shared" si="67"/>
        <v>3256.7706196388758</v>
      </c>
      <c r="CK104" s="474">
        <f t="shared" si="68"/>
        <v>41.317224562431072</v>
      </c>
      <c r="CL104" s="474">
        <f t="shared" si="69"/>
        <v>7860.273472950722</v>
      </c>
      <c r="CM104" s="576">
        <f t="shared" si="70"/>
        <v>0</v>
      </c>
    </row>
    <row r="105" spans="1:91">
      <c r="A105" s="89">
        <f>'Input data'!A125</f>
        <v>2025</v>
      </c>
      <c r="B105" s="152">
        <f>'Input data'!B125</f>
        <v>61.673080999999996</v>
      </c>
      <c r="C105" s="204">
        <f>'Input data'!C125</f>
        <v>4618.6922839663757</v>
      </c>
      <c r="D105" s="204">
        <f>'Input data'!D125</f>
        <v>43222529.411836617</v>
      </c>
      <c r="E105" s="579">
        <f t="shared" si="71"/>
        <v>0.89030769230769258</v>
      </c>
      <c r="F105" s="100">
        <f t="shared" si="72"/>
        <v>0.33738461538461528</v>
      </c>
      <c r="G105" s="475">
        <f>B105*F105*'Input data'!$C$9</f>
        <v>636.85852533609557</v>
      </c>
      <c r="H105" s="301">
        <f>'Input data'!I125</f>
        <v>424.26313389388866</v>
      </c>
      <c r="I105" s="474">
        <f>'Input data'!K125</f>
        <v>26165.614621951638</v>
      </c>
      <c r="J105" s="474">
        <f t="shared" si="84"/>
        <v>4569.0529076039256</v>
      </c>
      <c r="K105" s="475">
        <f t="shared" si="73"/>
        <v>7590.5909133608457</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172.40922873415889</v>
      </c>
      <c r="R105" s="474">
        <f t="shared" si="32"/>
        <v>120.31251838118146</v>
      </c>
      <c r="S105" s="474">
        <f t="shared" si="33"/>
        <v>352.32487870392561</v>
      </c>
      <c r="T105" s="474">
        <f t="shared" si="34"/>
        <v>237.23351761966069</v>
      </c>
      <c r="U105" s="475">
        <f t="shared" si="35"/>
        <v>0</v>
      </c>
      <c r="V105" s="474">
        <f t="shared" si="9"/>
        <v>882.28014343892664</v>
      </c>
      <c r="W105" s="579">
        <f>($N$147-$N$142)/($A$107-$A$102)+W104</f>
        <v>0.5</v>
      </c>
      <c r="X105" s="475">
        <f t="shared" si="36"/>
        <v>3033.4854703020706</v>
      </c>
      <c r="Y105" s="474">
        <f t="shared" si="77"/>
        <v>3915.7656137409972</v>
      </c>
      <c r="Z105" s="474">
        <f t="shared" si="78"/>
        <v>8243.8782072237736</v>
      </c>
      <c r="AA105" s="475">
        <f t="shared" si="79"/>
        <v>3674.825299619848</v>
      </c>
      <c r="AB105" s="938">
        <f t="shared" si="37"/>
        <v>0.44576414246388901</v>
      </c>
      <c r="AC105" s="118" t="str">
        <f t="shared" si="38"/>
        <v>Yes</v>
      </c>
      <c r="AD105" s="938">
        <f t="shared" si="39"/>
        <v>0.44576414246388901</v>
      </c>
      <c r="AE105" s="579">
        <f t="shared" si="10"/>
        <v>0.20418865187254531</v>
      </c>
      <c r="AF105" s="475">
        <f t="shared" si="11"/>
        <v>337.63341654487431</v>
      </c>
      <c r="AG105" s="473">
        <f t="shared" si="40"/>
        <v>4569.0529076039256</v>
      </c>
      <c r="AH105" s="474">
        <f t="shared" si="80"/>
        <v>8054.6561564650938</v>
      </c>
      <c r="AI105" s="474">
        <f t="shared" si="81"/>
        <v>6437.6604656145792</v>
      </c>
      <c r="AJ105" s="474">
        <f t="shared" si="12"/>
        <v>1761.523517195174</v>
      </c>
      <c r="AK105" s="474">
        <f t="shared" si="41"/>
        <v>20822.893046878773</v>
      </c>
      <c r="AL105" s="640">
        <f t="shared" si="13"/>
        <v>0</v>
      </c>
      <c r="AM105" s="100">
        <f t="shared" si="42"/>
        <v>0.2194245005877701</v>
      </c>
      <c r="AN105" s="100">
        <f t="shared" si="43"/>
        <v>0.38681734273578466</v>
      </c>
      <c r="AO105" s="100">
        <f t="shared" si="44"/>
        <v>0.30916263417967016</v>
      </c>
      <c r="AP105" s="100">
        <f t="shared" si="45"/>
        <v>8.4595522496775044E-2</v>
      </c>
      <c r="AQ105" s="100">
        <f t="shared" si="46"/>
        <v>1</v>
      </c>
      <c r="AR105" s="473">
        <f t="shared" si="14"/>
        <v>876.31132626066415</v>
      </c>
      <c r="AS105" s="474">
        <f t="shared" si="15"/>
        <v>1111.3998359976742</v>
      </c>
      <c r="AT105" s="474">
        <f t="shared" si="16"/>
        <v>302.0520928191101</v>
      </c>
      <c r="AU105" s="474">
        <f t="shared" si="17"/>
        <v>0</v>
      </c>
      <c r="AV105" s="474">
        <f t="shared" si="18"/>
        <v>0</v>
      </c>
      <c r="AW105" s="474">
        <f t="shared" si="19"/>
        <v>0</v>
      </c>
      <c r="AX105" s="474">
        <f t="shared" si="20"/>
        <v>1692.3517207319469</v>
      </c>
      <c r="AY105" s="474">
        <f t="shared" si="21"/>
        <v>177.9939614460155</v>
      </c>
      <c r="AZ105" s="474">
        <f t="shared" si="22"/>
        <v>160.3634560728797</v>
      </c>
      <c r="BA105" s="474">
        <f t="shared" si="23"/>
        <v>181.14766750007632</v>
      </c>
      <c r="BB105" s="474">
        <f t="shared" si="24"/>
        <v>67.43284677555765</v>
      </c>
      <c r="BC105" s="475">
        <f t="shared" si="47"/>
        <v>4569.0529076039247</v>
      </c>
      <c r="BD105" s="647">
        <f t="shared" si="48"/>
        <v>0</v>
      </c>
      <c r="BE105" s="383">
        <f t="shared" si="49"/>
        <v>0.1917927728090621</v>
      </c>
      <c r="BF105" s="383">
        <f t="shared" si="50"/>
        <v>0.24324512288926589</v>
      </c>
      <c r="BG105" s="383">
        <f t="shared" si="51"/>
        <v>6.6108250205732563E-2</v>
      </c>
      <c r="BH105" s="383">
        <f t="shared" si="52"/>
        <v>0</v>
      </c>
      <c r="BI105" s="383">
        <f t="shared" si="53"/>
        <v>0</v>
      </c>
      <c r="BJ105" s="383">
        <f t="shared" si="54"/>
        <v>0</v>
      </c>
      <c r="BK105" s="383">
        <f t="shared" si="55"/>
        <v>0.49885385409593941</v>
      </c>
      <c r="BL105" s="383">
        <f t="shared" si="56"/>
        <v>0.99999999999999989</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88.479896550269743</v>
      </c>
      <c r="BW105" s="100">
        <f t="shared" si="59"/>
        <v>0.59166975547012857</v>
      </c>
      <c r="BX105" s="1385">
        <f t="shared" si="25"/>
        <v>43.222529411836618</v>
      </c>
      <c r="BY105" s="473">
        <f t="shared" si="60"/>
        <v>88.479896550269743</v>
      </c>
      <c r="BZ105" s="100">
        <f t="shared" si="61"/>
        <v>0.59166975547012857</v>
      </c>
      <c r="CA105" s="489">
        <f t="shared" si="26"/>
        <v>43.222529411836618</v>
      </c>
      <c r="CB105" s="579">
        <f t="shared" si="27"/>
        <v>0.20418865187254531</v>
      </c>
      <c r="CC105" s="471">
        <f t="shared" si="62"/>
        <v>0.31514477143444919</v>
      </c>
      <c r="CD105" s="100">
        <f t="shared" si="28"/>
        <v>0.20418865187254531</v>
      </c>
      <c r="CE105" s="471">
        <f t="shared" si="63"/>
        <v>0.31514477143444919</v>
      </c>
      <c r="CG105" s="473">
        <f t="shared" si="64"/>
        <v>1526.5400460836931</v>
      </c>
      <c r="CH105" s="474">
        <f t="shared" si="65"/>
        <v>644.46544546974962</v>
      </c>
      <c r="CI105" s="474">
        <f t="shared" si="66"/>
        <v>2520.6221375360701</v>
      </c>
      <c r="CJ105" s="474">
        <f t="shared" si="67"/>
        <v>3321.2692466752696</v>
      </c>
      <c r="CK105" s="474">
        <f t="shared" si="68"/>
        <v>41.759280700310818</v>
      </c>
      <c r="CL105" s="474">
        <f t="shared" si="69"/>
        <v>8054.6561564650938</v>
      </c>
      <c r="CM105" s="576">
        <f t="shared" si="70"/>
        <v>0</v>
      </c>
    </row>
    <row r="106" spans="1:91">
      <c r="A106" s="89">
        <f>'Input data'!A126</f>
        <v>2026</v>
      </c>
      <c r="B106" s="152">
        <f>'Input data'!B126</f>
        <v>62.305038999999994</v>
      </c>
      <c r="C106" s="204">
        <f>'Input data'!C126</f>
        <v>4706.2160582136648</v>
      </c>
      <c r="D106" s="204">
        <f>'Input data'!D126</f>
        <v>43560861.039927498</v>
      </c>
      <c r="E106" s="579">
        <f t="shared" si="71"/>
        <v>0.91224615384615415</v>
      </c>
      <c r="F106" s="100">
        <f t="shared" si="72"/>
        <v>0.3433576923076922</v>
      </c>
      <c r="G106" s="475">
        <f>B106*F106*'Input data'!$C$9</f>
        <v>654.77486617864133</v>
      </c>
      <c r="H106" s="301">
        <f>'Input data'!I126</f>
        <v>424.26313389388866</v>
      </c>
      <c r="I106" s="474">
        <f>'Input data'!K126</f>
        <v>26433.731103520953</v>
      </c>
      <c r="J106" s="474">
        <f t="shared" si="84"/>
        <v>4234.7319631451019</v>
      </c>
      <c r="K106" s="475">
        <f t="shared" si="73"/>
        <v>8049.510533047348</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195.94787530189865</v>
      </c>
      <c r="R106" s="474">
        <f t="shared" si="32"/>
        <v>136.73851754979933</v>
      </c>
      <c r="S106" s="474">
        <f t="shared" si="33"/>
        <v>400.42700674964044</v>
      </c>
      <c r="T106" s="474">
        <f t="shared" si="34"/>
        <v>269.62247943029161</v>
      </c>
      <c r="U106" s="475">
        <f t="shared" si="35"/>
        <v>0</v>
      </c>
      <c r="V106" s="474">
        <f t="shared" si="9"/>
        <v>1002.73587903163</v>
      </c>
      <c r="W106" s="579">
        <f>($N$147-$N$142)/($A$107-$A$102)+W105</f>
        <v>0.5</v>
      </c>
      <c r="X106" s="475">
        <f t="shared" si="36"/>
        <v>3033.4854703020706</v>
      </c>
      <c r="Y106" s="474">
        <f t="shared" si="77"/>
        <v>4036.2213493337003</v>
      </c>
      <c r="Z106" s="474">
        <f t="shared" si="78"/>
        <v>8248.0211468587495</v>
      </c>
      <c r="AA106" s="475">
        <f t="shared" si="79"/>
        <v>4013.2891837136476</v>
      </c>
      <c r="AB106" s="938">
        <f t="shared" si="37"/>
        <v>0.48657600559645808</v>
      </c>
      <c r="AC106" s="118" t="str">
        <f t="shared" si="38"/>
        <v>Yes</v>
      </c>
      <c r="AD106" s="938">
        <f t="shared" si="39"/>
        <v>0.48657600559645808</v>
      </c>
      <c r="AE106" s="579">
        <f t="shared" si="10"/>
        <v>0.2218453242848456</v>
      </c>
      <c r="AF106" s="475">
        <f t="shared" si="11"/>
        <v>330.1423413730941</v>
      </c>
      <c r="AG106" s="473">
        <f t="shared" si="40"/>
        <v>4234.7319631451019</v>
      </c>
      <c r="AH106" s="474">
        <f t="shared" si="80"/>
        <v>8248.6065241881424</v>
      </c>
      <c r="AI106" s="474">
        <f t="shared" si="81"/>
        <v>6437.6604656145792</v>
      </c>
      <c r="AJ106" s="474">
        <f t="shared" si="12"/>
        <v>1648.5325018541141</v>
      </c>
      <c r="AK106" s="474">
        <f t="shared" si="41"/>
        <v>20569.531454801938</v>
      </c>
      <c r="AL106" s="640">
        <f t="shared" si="13"/>
        <v>0</v>
      </c>
      <c r="AM106" s="100">
        <f t="shared" si="42"/>
        <v>0.20587401188258508</v>
      </c>
      <c r="AN106" s="100">
        <f t="shared" si="43"/>
        <v>0.40101090986506222</v>
      </c>
      <c r="AO106" s="100">
        <f t="shared" si="44"/>
        <v>0.312970690643112</v>
      </c>
      <c r="AP106" s="100">
        <f t="shared" si="45"/>
        <v>8.0144387609240642E-2</v>
      </c>
      <c r="AQ106" s="100">
        <f t="shared" si="46"/>
        <v>1</v>
      </c>
      <c r="AR106" s="473">
        <f t="shared" si="14"/>
        <v>827.13712423269976</v>
      </c>
      <c r="AS106" s="474">
        <f t="shared" si="15"/>
        <v>1049.033644404095</v>
      </c>
      <c r="AT106" s="474">
        <f t="shared" si="16"/>
        <v>271.49902885919187</v>
      </c>
      <c r="AU106" s="474">
        <f t="shared" si="17"/>
        <v>0</v>
      </c>
      <c r="AV106" s="474">
        <f t="shared" si="18"/>
        <v>0</v>
      </c>
      <c r="AW106" s="474">
        <f t="shared" si="19"/>
        <v>0</v>
      </c>
      <c r="AX106" s="474">
        <f t="shared" si="20"/>
        <v>1583.7976552465384</v>
      </c>
      <c r="AY106" s="474">
        <f t="shared" si="21"/>
        <v>158.77619453473562</v>
      </c>
      <c r="AZ106" s="474">
        <f t="shared" si="22"/>
        <v>127.2339124273672</v>
      </c>
      <c r="BA106" s="474">
        <f t="shared" si="23"/>
        <v>154.14696347903464</v>
      </c>
      <c r="BB106" s="474">
        <f t="shared" si="24"/>
        <v>63.107439961437805</v>
      </c>
      <c r="BC106" s="475">
        <f t="shared" si="47"/>
        <v>4234.7319631451001</v>
      </c>
      <c r="BD106" s="647">
        <f t="shared" si="48"/>
        <v>0</v>
      </c>
      <c r="BE106" s="383">
        <f t="shared" si="49"/>
        <v>0.19532219073870072</v>
      </c>
      <c r="BF106" s="383">
        <f t="shared" si="50"/>
        <v>0.24772137966082425</v>
      </c>
      <c r="BG106" s="383">
        <f t="shared" si="51"/>
        <v>6.4112447073876144E-2</v>
      </c>
      <c r="BH106" s="383">
        <f t="shared" si="52"/>
        <v>0</v>
      </c>
      <c r="BI106" s="383">
        <f t="shared" si="53"/>
        <v>0</v>
      </c>
      <c r="BJ106" s="383">
        <f t="shared" si="54"/>
        <v>0</v>
      </c>
      <c r="BK106" s="383">
        <f t="shared" si="55"/>
        <v>0.49284398252659889</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89.013648763800873</v>
      </c>
      <c r="BW106" s="100">
        <f t="shared" si="59"/>
        <v>0.6078394669327577</v>
      </c>
      <c r="BX106" s="1385">
        <f t="shared" si="25"/>
        <v>43.560861039927495</v>
      </c>
      <c r="BY106" s="473">
        <f t="shared" si="60"/>
        <v>89.013648763800873</v>
      </c>
      <c r="BZ106" s="100">
        <f t="shared" si="61"/>
        <v>0.6078394669327577</v>
      </c>
      <c r="CA106" s="489">
        <f t="shared" si="26"/>
        <v>43.560861039927495</v>
      </c>
      <c r="CB106" s="579">
        <f t="shared" si="27"/>
        <v>0.2218453242848456</v>
      </c>
      <c r="CC106" s="471">
        <f t="shared" si="62"/>
        <v>0.31679925414986765</v>
      </c>
      <c r="CD106" s="100">
        <f t="shared" si="28"/>
        <v>0.2218453242848456</v>
      </c>
      <c r="CE106" s="471">
        <f t="shared" si="63"/>
        <v>0.31679925414986765</v>
      </c>
      <c r="CG106" s="473">
        <f t="shared" si="64"/>
        <v>1563.954338057742</v>
      </c>
      <c r="CH106" s="474">
        <f t="shared" si="65"/>
        <v>666.26238817039302</v>
      </c>
      <c r="CI106" s="474">
        <f t="shared" si="66"/>
        <v>2590.9425945006383</v>
      </c>
      <c r="CJ106" s="474">
        <f t="shared" si="67"/>
        <v>3385.2600195136729</v>
      </c>
      <c r="CK106" s="474">
        <f t="shared" si="68"/>
        <v>42.18718394569607</v>
      </c>
      <c r="CL106" s="474">
        <f t="shared" si="69"/>
        <v>8248.6065241881424</v>
      </c>
      <c r="CM106" s="576">
        <f t="shared" si="70"/>
        <v>0</v>
      </c>
    </row>
    <row r="107" spans="1:91" s="1" customFormat="1">
      <c r="A107" s="89">
        <f>'Input data'!A127</f>
        <v>2027</v>
      </c>
      <c r="B107" s="152">
        <f>'Input data'!B127</f>
        <v>62.918915999999996</v>
      </c>
      <c r="C107" s="204">
        <f>'Input data'!C127</f>
        <v>4806.6704710292252</v>
      </c>
      <c r="D107" s="204">
        <f>'Input data'!D127</f>
        <v>42063620.539397433</v>
      </c>
      <c r="E107" s="579">
        <f t="shared" si="71"/>
        <v>0.93418461538461572</v>
      </c>
      <c r="F107" s="100">
        <f t="shared" si="72"/>
        <v>0.34933076923076911</v>
      </c>
      <c r="G107" s="475">
        <f>B107*F107*'Input data'!$C$9</f>
        <v>672.72895223157491</v>
      </c>
      <c r="H107" s="301">
        <f>'Input data'!I127</f>
        <v>424.26313389388866</v>
      </c>
      <c r="I107" s="474">
        <f>'Input data'!K127</f>
        <v>26694.176483366333</v>
      </c>
      <c r="J107" s="474">
        <f>J97*(1-$G$5)</f>
        <v>3900.4110186862777</v>
      </c>
      <c r="K107" s="475">
        <f t="shared" si="73"/>
        <v>8504.8652502454061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219.8650044001638</v>
      </c>
      <c r="R107" s="474">
        <f t="shared" si="32"/>
        <v>153.42863359165597</v>
      </c>
      <c r="S107" s="474">
        <f t="shared" si="33"/>
        <v>449.30257837861427</v>
      </c>
      <c r="T107" s="474">
        <f t="shared" si="34"/>
        <v>302.53222973196307</v>
      </c>
      <c r="U107" s="475">
        <f t="shared" si="35"/>
        <v>0</v>
      </c>
      <c r="V107" s="474">
        <f t="shared" si="9"/>
        <v>1125.128446102397</v>
      </c>
      <c r="W107" s="579">
        <f>$C$27</f>
        <v>0.5</v>
      </c>
      <c r="X107" s="475">
        <f t="shared" si="36"/>
        <v>3033.4854703020706</v>
      </c>
      <c r="Y107" s="474">
        <f t="shared" si="77"/>
        <v>4158.6139164044671</v>
      </c>
      <c r="Z107" s="474">
        <f t="shared" si="78"/>
        <v>8246.6623525272171</v>
      </c>
      <c r="AA107" s="475">
        <f t="shared" si="79"/>
        <v>4346.251333840939</v>
      </c>
      <c r="AB107" s="938">
        <f t="shared" si="37"/>
        <v>0.52703156113927907</v>
      </c>
      <c r="AC107" s="118" t="str">
        <f t="shared" si="38"/>
        <v>Yes</v>
      </c>
      <c r="AD107" s="938">
        <f t="shared" si="39"/>
        <v>0.52703156113927907</v>
      </c>
      <c r="AE107" s="579">
        <f t="shared" si="10"/>
        <v>0.23900778129136169</v>
      </c>
      <c r="AF107" s="475">
        <f t="shared" si="11"/>
        <v>322.86094357819042</v>
      </c>
      <c r="AG107" s="473">
        <f t="shared" si="40"/>
        <v>3900.4110186862777</v>
      </c>
      <c r="AH107" s="474">
        <f t="shared" si="80"/>
        <v>8442.3909626938475</v>
      </c>
      <c r="AI107" s="474">
        <f t="shared" si="81"/>
        <v>6437.6604656145792</v>
      </c>
      <c r="AJ107" s="474">
        <f t="shared" si="12"/>
        <v>1533.5981416821958</v>
      </c>
      <c r="AK107" s="474">
        <f t="shared" si="41"/>
        <v>20314.060588676901</v>
      </c>
      <c r="AL107" s="640">
        <f t="shared" si="13"/>
        <v>0</v>
      </c>
      <c r="AM107" s="100">
        <f t="shared" si="42"/>
        <v>0.19200548318047131</v>
      </c>
      <c r="AN107" s="100">
        <f t="shared" si="43"/>
        <v>0.41559347161737098</v>
      </c>
      <c r="AO107" s="100">
        <f t="shared" si="44"/>
        <v>0.31690662915532231</v>
      </c>
      <c r="AP107" s="100">
        <f t="shared" si="45"/>
        <v>7.5494416046835391E-2</v>
      </c>
      <c r="AQ107" s="100">
        <f t="shared" si="46"/>
        <v>1</v>
      </c>
      <c r="AR107" s="473">
        <f t="shared" si="14"/>
        <v>775.70193229413007</v>
      </c>
      <c r="AS107" s="474">
        <f t="shared" si="15"/>
        <v>983.79990592331308</v>
      </c>
      <c r="AT107" s="474">
        <f t="shared" si="16"/>
        <v>242.17141413522927</v>
      </c>
      <c r="AU107" s="474">
        <f t="shared" si="17"/>
        <v>0</v>
      </c>
      <c r="AV107" s="474">
        <f t="shared" si="18"/>
        <v>0</v>
      </c>
      <c r="AW107" s="474">
        <f t="shared" si="19"/>
        <v>0</v>
      </c>
      <c r="AX107" s="474">
        <f t="shared" si="20"/>
        <v>1473.376556516115</v>
      </c>
      <c r="AY107" s="474">
        <f t="shared" si="21"/>
        <v>140.44975581930652</v>
      </c>
      <c r="AZ107" s="474">
        <f t="shared" si="22"/>
        <v>97.112672475557972</v>
      </c>
      <c r="BA107" s="474">
        <f t="shared" si="23"/>
        <v>129.0911415201796</v>
      </c>
      <c r="BB107" s="474">
        <f t="shared" si="24"/>
        <v>58.70764000244526</v>
      </c>
      <c r="BC107" s="475">
        <f t="shared" si="47"/>
        <v>3900.4110186862767</v>
      </c>
      <c r="BD107" s="647">
        <f t="shared" si="48"/>
        <v>0</v>
      </c>
      <c r="BE107" s="383">
        <f t="shared" si="49"/>
        <v>0.19887697183139416</v>
      </c>
      <c r="BF107" s="383">
        <f t="shared" si="50"/>
        <v>0.25222980378480042</v>
      </c>
      <c r="BG107" s="383">
        <f t="shared" si="51"/>
        <v>6.2088690903349113E-2</v>
      </c>
      <c r="BH107" s="383">
        <f t="shared" si="52"/>
        <v>0</v>
      </c>
      <c r="BI107" s="383">
        <f t="shared" si="53"/>
        <v>0</v>
      </c>
      <c r="BJ107" s="383">
        <f t="shared" si="54"/>
        <v>0</v>
      </c>
      <c r="BK107" s="383">
        <f t="shared" si="55"/>
        <v>0.48680453348045633</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87.7760220185789</v>
      </c>
      <c r="BW107" s="100">
        <f t="shared" si="59"/>
        <v>0.63060600041572501</v>
      </c>
      <c r="BX107" s="1385">
        <f t="shared" si="25"/>
        <v>42.063620539397434</v>
      </c>
      <c r="BY107" s="473">
        <f t="shared" si="60"/>
        <v>87.7760220185789</v>
      </c>
      <c r="BZ107" s="100">
        <f t="shared" si="61"/>
        <v>0.63060600041572501</v>
      </c>
      <c r="CA107" s="489">
        <f t="shared" si="26"/>
        <v>42.063620539397434</v>
      </c>
      <c r="CB107" s="579">
        <f t="shared" si="27"/>
        <v>0.23900778129136169</v>
      </c>
      <c r="CC107" s="471">
        <f t="shared" si="62"/>
        <v>0.32465704131927819</v>
      </c>
      <c r="CD107" s="100">
        <f t="shared" si="28"/>
        <v>0.23900778129136169</v>
      </c>
      <c r="CE107" s="471">
        <f t="shared" si="63"/>
        <v>0.32465704131927819</v>
      </c>
      <c r="CG107" s="473">
        <f t="shared" si="64"/>
        <v>1601.3501153811878</v>
      </c>
      <c r="CH107" s="474">
        <f t="shared" si="65"/>
        <v>688.1697792568084</v>
      </c>
      <c r="CI107" s="474">
        <f t="shared" si="66"/>
        <v>2661.4008046937543</v>
      </c>
      <c r="CJ107" s="474">
        <f t="shared" si="67"/>
        <v>3448.8674189443946</v>
      </c>
      <c r="CK107" s="474">
        <f t="shared" si="68"/>
        <v>42.6028444177011</v>
      </c>
      <c r="CL107" s="474">
        <f t="shared" si="69"/>
        <v>8442.3909626938457</v>
      </c>
      <c r="CM107" s="576">
        <f t="shared" si="70"/>
        <v>0</v>
      </c>
    </row>
    <row r="108" spans="1:91">
      <c r="A108" s="89">
        <f>'Input data'!A128</f>
        <v>2028</v>
      </c>
      <c r="B108" s="152">
        <f>'Input data'!B128</f>
        <v>63.514502</v>
      </c>
      <c r="C108" s="204">
        <f>'Input data'!C128</f>
        <v>4918.6434456948491</v>
      </c>
      <c r="D108" s="204">
        <f>'Input data'!D128</f>
        <v>40122432.814653359</v>
      </c>
      <c r="E108" s="579">
        <f t="shared" si="71"/>
        <v>0.9561230769230773</v>
      </c>
      <c r="F108" s="100">
        <f t="shared" si="72"/>
        <v>0.35530384615384603</v>
      </c>
      <c r="G108" s="475">
        <f>B108*F108*'Input data'!$C$9</f>
        <v>690.70858315913654</v>
      </c>
      <c r="H108" s="301">
        <f>'Input data'!I128</f>
        <v>424.26313389388866</v>
      </c>
      <c r="I108" s="474">
        <f>'Input data'!K128</f>
        <v>26946.861666229659</v>
      </c>
      <c r="J108" s="474">
        <f>($J$112-$J$107)/($A$112-$A$107)+J107</f>
        <v>3566.0900742274539</v>
      </c>
      <c r="K108" s="475">
        <f t="shared" si="73"/>
        <v>8956.6136607449353</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244.14085404577895</v>
      </c>
      <c r="R108" s="474">
        <f t="shared" si="32"/>
        <v>170.36907598067887</v>
      </c>
      <c r="S108" s="474">
        <f t="shared" si="33"/>
        <v>498.91120921944957</v>
      </c>
      <c r="T108" s="474">
        <f t="shared" si="34"/>
        <v>335.93557621705941</v>
      </c>
      <c r="U108" s="475">
        <f t="shared" si="35"/>
        <v>0</v>
      </c>
      <c r="V108" s="474">
        <f t="shared" si="9"/>
        <v>1249.3567154629668</v>
      </c>
      <c r="W108" s="579">
        <f>W107</f>
        <v>0.5</v>
      </c>
      <c r="X108" s="475">
        <f t="shared" si="36"/>
        <v>3033.4854703020706</v>
      </c>
      <c r="Y108" s="474">
        <f t="shared" si="77"/>
        <v>4282.8421857650374</v>
      </c>
      <c r="Z108" s="474">
        <f t="shared" si="78"/>
        <v>8239.8615492073513</v>
      </c>
      <c r="AA108" s="475">
        <f t="shared" si="79"/>
        <v>4673.7714749798979</v>
      </c>
      <c r="AB108" s="938">
        <f t="shared" si="37"/>
        <v>0.56721480659216905</v>
      </c>
      <c r="AC108" s="118" t="str">
        <f t="shared" si="38"/>
        <v>Yes</v>
      </c>
      <c r="AD108" s="938">
        <f t="shared" si="39"/>
        <v>0.56721480659216905</v>
      </c>
      <c r="AE108" s="579">
        <f t="shared" si="10"/>
        <v>0.25571213351952893</v>
      </c>
      <c r="AF108" s="475">
        <f t="shared" si="11"/>
        <v>315.77390275220085</v>
      </c>
      <c r="AG108" s="473">
        <f t="shared" si="40"/>
        <v>3566.0900742274539</v>
      </c>
      <c r="AH108" s="474">
        <f t="shared" si="80"/>
        <v>8635.8839204862179</v>
      </c>
      <c r="AI108" s="474">
        <f t="shared" si="81"/>
        <v>6437.6604656145792</v>
      </c>
      <c r="AJ108" s="474">
        <f t="shared" si="12"/>
        <v>1416.5877175742169</v>
      </c>
      <c r="AK108" s="474">
        <f t="shared" si="41"/>
        <v>20056.222177902466</v>
      </c>
      <c r="AL108" s="640">
        <f t="shared" si="13"/>
        <v>0</v>
      </c>
      <c r="AM108" s="100">
        <f t="shared" si="42"/>
        <v>0.1778046754067423</v>
      </c>
      <c r="AN108" s="100">
        <f t="shared" si="43"/>
        <v>0.43058377813549842</v>
      </c>
      <c r="AO108" s="100">
        <f t="shared" si="44"/>
        <v>0.32098071154733526</v>
      </c>
      <c r="AP108" s="100">
        <f t="shared" si="45"/>
        <v>7.063083491042417E-2</v>
      </c>
      <c r="AQ108" s="100">
        <f t="shared" si="46"/>
        <v>1</v>
      </c>
      <c r="AR108" s="473">
        <f t="shared" si="14"/>
        <v>721.99621546529352</v>
      </c>
      <c r="AS108" s="474">
        <f t="shared" si="15"/>
        <v>915.68652762155693</v>
      </c>
      <c r="AT108" s="474">
        <f t="shared" si="16"/>
        <v>214.08872273769447</v>
      </c>
      <c r="AU108" s="474">
        <f t="shared" si="17"/>
        <v>0</v>
      </c>
      <c r="AV108" s="474">
        <f t="shared" si="18"/>
        <v>0</v>
      </c>
      <c r="AW108" s="474">
        <f t="shared" si="19"/>
        <v>0</v>
      </c>
      <c r="AX108" s="474">
        <f t="shared" si="20"/>
        <v>1360.9609170712213</v>
      </c>
      <c r="AY108" s="474">
        <f t="shared" si="21"/>
        <v>123.03070523655045</v>
      </c>
      <c r="AZ108" s="474">
        <f t="shared" si="22"/>
        <v>70.073956018056123</v>
      </c>
      <c r="BA108" s="474">
        <f t="shared" si="23"/>
        <v>106.02466379592956</v>
      </c>
      <c r="BB108" s="474">
        <f t="shared" si="24"/>
        <v>54.228366281149754</v>
      </c>
      <c r="BC108" s="475">
        <f t="shared" si="47"/>
        <v>3566.0900742274516</v>
      </c>
      <c r="BD108" s="647">
        <f t="shared" si="48"/>
        <v>0</v>
      </c>
      <c r="BE108" s="383">
        <f t="shared" si="49"/>
        <v>0.20246157568571929</v>
      </c>
      <c r="BF108" s="383">
        <f t="shared" si="50"/>
        <v>0.25677605123867459</v>
      </c>
      <c r="BG108" s="383">
        <f t="shared" si="51"/>
        <v>6.0034580810209646E-2</v>
      </c>
      <c r="BH108" s="383">
        <f t="shared" si="52"/>
        <v>0</v>
      </c>
      <c r="BI108" s="383">
        <f t="shared" si="53"/>
        <v>0</v>
      </c>
      <c r="BJ108" s="383">
        <f t="shared" si="54"/>
        <v>0</v>
      </c>
      <c r="BK108" s="383">
        <f t="shared" si="55"/>
        <v>0.48072779226539658</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86.151142460098143</v>
      </c>
      <c r="BW108" s="100">
        <f t="shared" si="59"/>
        <v>0.65492381080180506</v>
      </c>
      <c r="BX108" s="1385">
        <f t="shared" si="25"/>
        <v>40.122432814653358</v>
      </c>
      <c r="BY108" s="473">
        <f t="shared" si="60"/>
        <v>86.151142460098143</v>
      </c>
      <c r="BZ108" s="100">
        <f t="shared" si="61"/>
        <v>0.65492381080180506</v>
      </c>
      <c r="CA108" s="489">
        <f t="shared" si="26"/>
        <v>40.122432814653358</v>
      </c>
      <c r="CB108" s="579">
        <f t="shared" si="27"/>
        <v>0.25571213351952893</v>
      </c>
      <c r="CC108" s="471">
        <f t="shared" si="62"/>
        <v>0.3343838731817973</v>
      </c>
      <c r="CD108" s="100">
        <f t="shared" si="28"/>
        <v>0.25571213351952893</v>
      </c>
      <c r="CE108" s="471">
        <f t="shared" si="63"/>
        <v>0.3343838731817973</v>
      </c>
      <c r="CG108" s="473">
        <f t="shared" si="64"/>
        <v>1638.7030051860575</v>
      </c>
      <c r="CH108" s="474">
        <f t="shared" si="65"/>
        <v>710.17204343535673</v>
      </c>
      <c r="CI108" s="474">
        <f t="shared" si="66"/>
        <v>2731.9490005807861</v>
      </c>
      <c r="CJ108" s="474">
        <f t="shared" si="67"/>
        <v>3512.0537513601812</v>
      </c>
      <c r="CK108" s="474">
        <f t="shared" si="68"/>
        <v>43.006119923836032</v>
      </c>
      <c r="CL108" s="474">
        <f t="shared" si="69"/>
        <v>8635.8839204862161</v>
      </c>
      <c r="CM108" s="576">
        <f t="shared" si="70"/>
        <v>0</v>
      </c>
    </row>
    <row r="109" spans="1:91">
      <c r="A109" s="89">
        <f>'Input data'!A129</f>
        <v>2029</v>
      </c>
      <c r="B109" s="152">
        <f>'Input data'!B129</f>
        <v>64.093732000000003</v>
      </c>
      <c r="C109" s="204">
        <f>'Input data'!C129</f>
        <v>5055.9810880808755</v>
      </c>
      <c r="D109" s="204">
        <f>'Input data'!D129</f>
        <v>38613737.321660623</v>
      </c>
      <c r="E109" s="579">
        <f t="shared" si="71"/>
        <v>0.97806153846153887</v>
      </c>
      <c r="F109" s="100">
        <f t="shared" si="72"/>
        <v>0.36127692307692294</v>
      </c>
      <c r="G109" s="475">
        <f>B109*F109*'Input data'!$C$9</f>
        <v>708.72512368608216</v>
      </c>
      <c r="H109" s="301">
        <f>'Input data'!I129</f>
        <v>424.26313389388866</v>
      </c>
      <c r="I109" s="474">
        <f>'Input data'!K129</f>
        <v>27192.607601275016</v>
      </c>
      <c r="J109" s="474">
        <f t="shared" ref="J109:J111" si="85">($J$112-$J$107)/($A$112-$A$107)+J108</f>
        <v>3231.7691297686301</v>
      </c>
      <c r="K109" s="475">
        <f t="shared" si="73"/>
        <v>9405.1372747674432</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268.76436335685594</v>
      </c>
      <c r="R109" s="474">
        <f t="shared" si="32"/>
        <v>187.55212608970794</v>
      </c>
      <c r="S109" s="474">
        <f t="shared" si="33"/>
        <v>549.23029593531874</v>
      </c>
      <c r="T109" s="474">
        <f t="shared" si="34"/>
        <v>369.81729921353872</v>
      </c>
      <c r="U109" s="475">
        <f t="shared" si="35"/>
        <v>0</v>
      </c>
      <c r="V109" s="474">
        <f t="shared" si="9"/>
        <v>1375.3640845954214</v>
      </c>
      <c r="W109" s="579">
        <f t="shared" ref="W109:W130" si="86">W108</f>
        <v>0.5</v>
      </c>
      <c r="X109" s="475">
        <f t="shared" si="36"/>
        <v>3033.4854703020706</v>
      </c>
      <c r="Y109" s="474">
        <f t="shared" si="77"/>
        <v>4408.8495548974915</v>
      </c>
      <c r="Z109" s="474">
        <f t="shared" si="78"/>
        <v>8228.0568496385822</v>
      </c>
      <c r="AA109" s="475">
        <f t="shared" si="79"/>
        <v>4996.2877198699516</v>
      </c>
      <c r="AB109" s="938">
        <f t="shared" si="37"/>
        <v>0.60722571697950944</v>
      </c>
      <c r="AC109" s="118" t="str">
        <f t="shared" si="38"/>
        <v>Yes</v>
      </c>
      <c r="AD109" s="938">
        <f t="shared" si="39"/>
        <v>0.60722571697950944</v>
      </c>
      <c r="AE109" s="579">
        <f t="shared" si="10"/>
        <v>0.27200684073353731</v>
      </c>
      <c r="AF109" s="475">
        <f t="shared" si="11"/>
        <v>308.86065920370226</v>
      </c>
      <c r="AG109" s="473">
        <f t="shared" si="40"/>
        <v>3231.7691297686301</v>
      </c>
      <c r="AH109" s="474">
        <f t="shared" si="80"/>
        <v>8829.2538291685469</v>
      </c>
      <c r="AI109" s="474">
        <f t="shared" si="81"/>
        <v>6437.6604656145792</v>
      </c>
      <c r="AJ109" s="474">
        <f t="shared" si="12"/>
        <v>1297.3488917936688</v>
      </c>
      <c r="AK109" s="474">
        <f t="shared" si="41"/>
        <v>19796.032316345427</v>
      </c>
      <c r="AL109" s="640">
        <f t="shared" si="13"/>
        <v>0</v>
      </c>
      <c r="AM109" s="100">
        <f t="shared" si="42"/>
        <v>0.16325337714771176</v>
      </c>
      <c r="AN109" s="100">
        <f t="shared" si="43"/>
        <v>0.4460112859018876</v>
      </c>
      <c r="AO109" s="100">
        <f t="shared" si="44"/>
        <v>0.32519953305486643</v>
      </c>
      <c r="AP109" s="100">
        <f t="shared" si="45"/>
        <v>6.5535803895534067E-2</v>
      </c>
      <c r="AQ109" s="100">
        <f t="shared" si="46"/>
        <v>0.99999999999999978</v>
      </c>
      <c r="AR109" s="473">
        <f t="shared" si="14"/>
        <v>666.0137915643121</v>
      </c>
      <c r="AS109" s="474">
        <f t="shared" si="15"/>
        <v>844.68566881969821</v>
      </c>
      <c r="AT109" s="474">
        <f t="shared" si="16"/>
        <v>187.2711965562082</v>
      </c>
      <c r="AU109" s="474">
        <f t="shared" si="17"/>
        <v>0</v>
      </c>
      <c r="AV109" s="474">
        <f t="shared" si="18"/>
        <v>0</v>
      </c>
      <c r="AW109" s="474">
        <f t="shared" si="19"/>
        <v>0</v>
      </c>
      <c r="AX109" s="474">
        <f t="shared" si="20"/>
        <v>1246.4043811987519</v>
      </c>
      <c r="AY109" s="474">
        <f t="shared" si="21"/>
        <v>106.53600368053922</v>
      </c>
      <c r="AZ109" s="474">
        <f t="shared" si="22"/>
        <v>46.198640425248179</v>
      </c>
      <c r="BA109" s="474">
        <f t="shared" si="23"/>
        <v>84.995660364186278</v>
      </c>
      <c r="BB109" s="474">
        <f t="shared" si="24"/>
        <v>49.663787159685647</v>
      </c>
      <c r="BC109" s="475">
        <f t="shared" si="47"/>
        <v>3231.7691297686297</v>
      </c>
      <c r="BD109" s="647">
        <f t="shared" si="48"/>
        <v>0</v>
      </c>
      <c r="BE109" s="383">
        <f t="shared" si="49"/>
        <v>0.20608334470104728</v>
      </c>
      <c r="BF109" s="383">
        <f t="shared" si="50"/>
        <v>0.26136943417123715</v>
      </c>
      <c r="BG109" s="383">
        <f t="shared" si="51"/>
        <v>5.7946960019887125E-2</v>
      </c>
      <c r="BH109" s="383">
        <f t="shared" si="52"/>
        <v>0</v>
      </c>
      <c r="BI109" s="383">
        <f t="shared" si="53"/>
        <v>0</v>
      </c>
      <c r="BJ109" s="383">
        <f t="shared" si="54"/>
        <v>0</v>
      </c>
      <c r="BK109" s="383">
        <f t="shared" si="55"/>
        <v>0.47460026110782844</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85.086462182798783</v>
      </c>
      <c r="BW109" s="100">
        <f t="shared" si="59"/>
        <v>0.67791219265125613</v>
      </c>
      <c r="BX109" s="1385">
        <f t="shared" si="25"/>
        <v>38.613737321660622</v>
      </c>
      <c r="BY109" s="473">
        <f t="shared" si="60"/>
        <v>85.086462182798783</v>
      </c>
      <c r="BZ109" s="100">
        <f t="shared" si="61"/>
        <v>0.67791219265125613</v>
      </c>
      <c r="CA109" s="489">
        <f t="shared" si="26"/>
        <v>38.613737321660622</v>
      </c>
      <c r="CB109" s="579">
        <f t="shared" si="27"/>
        <v>0.27200684073353731</v>
      </c>
      <c r="CC109" s="471">
        <f t="shared" si="62"/>
        <v>0.34343519814546131</v>
      </c>
      <c r="CD109" s="100">
        <f t="shared" si="28"/>
        <v>0.27200684073353731</v>
      </c>
      <c r="CE109" s="471">
        <f t="shared" si="63"/>
        <v>0.34343519814546131</v>
      </c>
      <c r="CG109" s="473">
        <f t="shared" si="64"/>
        <v>1676.0444326003887</v>
      </c>
      <c r="CH109" s="474">
        <f t="shared" si="65"/>
        <v>732.27790743716855</v>
      </c>
      <c r="CI109" s="474">
        <f t="shared" si="66"/>
        <v>2802.6326094004448</v>
      </c>
      <c r="CJ109" s="474">
        <f t="shared" si="67"/>
        <v>3574.9005590642146</v>
      </c>
      <c r="CK109" s="474">
        <f t="shared" si="68"/>
        <v>43.398320666329191</v>
      </c>
      <c r="CL109" s="474">
        <f t="shared" si="69"/>
        <v>8829.2538291685451</v>
      </c>
      <c r="CM109" s="576">
        <f t="shared" si="70"/>
        <v>0</v>
      </c>
    </row>
    <row r="110" spans="1:91" s="1" customFormat="1">
      <c r="A110" s="89">
        <f>'Input data'!A130</f>
        <v>2030</v>
      </c>
      <c r="B110" s="152">
        <f>'Input data'!B130</f>
        <v>64.659278</v>
      </c>
      <c r="C110" s="204">
        <f>'Input data'!C130</f>
        <v>5220.676133769065</v>
      </c>
      <c r="D110" s="204">
        <f>'Input data'!D130</f>
        <v>37435672.225562826</v>
      </c>
      <c r="E110" s="579">
        <f>C52</f>
        <v>1</v>
      </c>
      <c r="F110" s="100">
        <f>D52</f>
        <v>0.36725000000000002</v>
      </c>
      <c r="G110" s="475">
        <f>B110*F110*'Input data'!$C$9</f>
        <v>726.79963776697343</v>
      </c>
      <c r="H110" s="301">
        <f>'Input data'!I130</f>
        <v>424.26313389388866</v>
      </c>
      <c r="I110" s="474">
        <f>'Input data'!K130</f>
        <v>27432.547919596171</v>
      </c>
      <c r="J110" s="474">
        <f t="shared" si="85"/>
        <v>2897.4481853098064</v>
      </c>
      <c r="K110" s="475">
        <f t="shared" si="73"/>
        <v>9850.9629115955595</v>
      </c>
      <c r="L110" s="100">
        <f>C19</f>
        <v>0.7</v>
      </c>
      <c r="M110" s="100">
        <f>D19</f>
        <v>0.6</v>
      </c>
      <c r="N110" s="100">
        <f>E19</f>
        <v>0.9</v>
      </c>
      <c r="O110" s="100">
        <f>F19</f>
        <v>0.9</v>
      </c>
      <c r="P110" s="100">
        <f>G19</f>
        <v>0.23600000000000002</v>
      </c>
      <c r="Q110" s="473">
        <f t="shared" si="31"/>
        <v>293.73052413324763</v>
      </c>
      <c r="R110" s="474">
        <f t="shared" si="32"/>
        <v>204.97428904102435</v>
      </c>
      <c r="S110" s="474">
        <f t="shared" si="33"/>
        <v>600.24960407692924</v>
      </c>
      <c r="T110" s="474">
        <f t="shared" si="34"/>
        <v>404.17050748392785</v>
      </c>
      <c r="U110" s="475">
        <f t="shared" si="35"/>
        <v>0</v>
      </c>
      <c r="V110" s="474">
        <f t="shared" si="9"/>
        <v>1503.1249247351291</v>
      </c>
      <c r="W110" s="579">
        <f t="shared" si="86"/>
        <v>0.5</v>
      </c>
      <c r="X110" s="475">
        <f t="shared" si="36"/>
        <v>3033.4854703020706</v>
      </c>
      <c r="Y110" s="474">
        <f t="shared" si="77"/>
        <v>4536.6103950371999</v>
      </c>
      <c r="Z110" s="474">
        <f t="shared" si="78"/>
        <v>8211.8007018681656</v>
      </c>
      <c r="AA110" s="475">
        <f t="shared" si="79"/>
        <v>5314.3525165583596</v>
      </c>
      <c r="AB110" s="938">
        <f t="shared" si="37"/>
        <v>0.64716043526840061</v>
      </c>
      <c r="AC110" s="118" t="str">
        <f t="shared" si="38"/>
        <v>Yes</v>
      </c>
      <c r="AD110" s="938">
        <f t="shared" si="39"/>
        <v>0.64716043526840061</v>
      </c>
      <c r="AE110" s="579">
        <f t="shared" si="10"/>
        <v>0.28793996756336249</v>
      </c>
      <c r="AF110" s="475">
        <f t="shared" si="11"/>
        <v>302.10082088215182</v>
      </c>
      <c r="AG110" s="473">
        <f t="shared" si="40"/>
        <v>2897.4481853098064</v>
      </c>
      <c r="AH110" s="474">
        <f t="shared" si="80"/>
        <v>9022.7858047678728</v>
      </c>
      <c r="AI110" s="474">
        <f t="shared" si="81"/>
        <v>6437.6604656145792</v>
      </c>
      <c r="AJ110" s="474">
        <f t="shared" si="12"/>
        <v>1175.7265057550026</v>
      </c>
      <c r="AK110" s="474">
        <f t="shared" si="41"/>
        <v>19533.620961447261</v>
      </c>
      <c r="AL110" s="640">
        <f t="shared" si="13"/>
        <v>0</v>
      </c>
      <c r="AM110" s="100">
        <f t="shared" si="42"/>
        <v>0.1483313406678867</v>
      </c>
      <c r="AN110" s="100">
        <f t="shared" si="43"/>
        <v>0.46191056039101969</v>
      </c>
      <c r="AO110" s="100">
        <f t="shared" si="44"/>
        <v>0.32956820849141777</v>
      </c>
      <c r="AP110" s="100">
        <f t="shared" si="45"/>
        <v>6.0189890449675855E-2</v>
      </c>
      <c r="AQ110" s="100">
        <f t="shared" si="46"/>
        <v>1</v>
      </c>
      <c r="AR110" s="473">
        <f t="shared" si="14"/>
        <v>607.74076333452672</v>
      </c>
      <c r="AS110" s="474">
        <f t="shared" si="15"/>
        <v>770.77970403657639</v>
      </c>
      <c r="AT110" s="474">
        <f t="shared" si="16"/>
        <v>161.74282126725507</v>
      </c>
      <c r="AU110" s="474">
        <f t="shared" si="17"/>
        <v>0</v>
      </c>
      <c r="AV110" s="474">
        <f t="shared" si="18"/>
        <v>0</v>
      </c>
      <c r="AW110" s="474">
        <f t="shared" si="19"/>
        <v>0</v>
      </c>
      <c r="AX110" s="474">
        <f t="shared" si="20"/>
        <v>1129.5578831061262</v>
      </c>
      <c r="AY110" s="474">
        <f t="shared" si="21"/>
        <v>90.985277080863142</v>
      </c>
      <c r="AZ110" s="474">
        <f t="shared" si="22"/>
        <v>25.575985291727736</v>
      </c>
      <c r="BA110" s="474">
        <f t="shared" si="23"/>
        <v>66.057788177409023</v>
      </c>
      <c r="BB110" s="474">
        <f t="shared" si="24"/>
        <v>45.007963015321195</v>
      </c>
      <c r="BC110" s="475">
        <f t="shared" si="47"/>
        <v>2897.4481853098055</v>
      </c>
      <c r="BD110" s="647">
        <f t="shared" si="48"/>
        <v>0</v>
      </c>
      <c r="BE110" s="383">
        <f t="shared" si="49"/>
        <v>0.2097503473628278</v>
      </c>
      <c r="BF110" s="383">
        <f t="shared" si="50"/>
        <v>0.26602018560485902</v>
      </c>
      <c r="BG110" s="383">
        <f t="shared" si="51"/>
        <v>5.5822506882883552E-2</v>
      </c>
      <c r="BH110" s="383">
        <f t="shared" si="52"/>
        <v>0</v>
      </c>
      <c r="BI110" s="383">
        <f t="shared" si="53"/>
        <v>0</v>
      </c>
      <c r="BJ110" s="383">
        <f t="shared" si="54"/>
        <v>0</v>
      </c>
      <c r="BK110" s="383">
        <f t="shared" si="55"/>
        <v>0.46840696014942962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84.490467152603884</v>
      </c>
      <c r="BW110" s="100">
        <f t="shared" si="59"/>
        <v>0.69986138821027954</v>
      </c>
      <c r="BX110" s="1385">
        <f t="shared" si="25"/>
        <v>37.435672225562826</v>
      </c>
      <c r="BY110" s="473">
        <f t="shared" si="60"/>
        <v>84.490467152603884</v>
      </c>
      <c r="BZ110" s="100">
        <f t="shared" si="61"/>
        <v>0.69986138821027954</v>
      </c>
      <c r="CA110" s="489">
        <f t="shared" si="26"/>
        <v>37.435672225562826</v>
      </c>
      <c r="CB110" s="579">
        <f t="shared" si="27"/>
        <v>0.28793996756336249</v>
      </c>
      <c r="CC110" s="471">
        <f t="shared" si="62"/>
        <v>0.35202468256217545</v>
      </c>
      <c r="CD110" s="100">
        <f t="shared" si="28"/>
        <v>0.28793996756336249</v>
      </c>
      <c r="CE110" s="471">
        <f t="shared" si="63"/>
        <v>0.35202468256217545</v>
      </c>
      <c r="CG110" s="473">
        <f t="shared" si="64"/>
        <v>1713.4280574439438</v>
      </c>
      <c r="CH110" s="474">
        <f t="shared" si="65"/>
        <v>754.50658542708413</v>
      </c>
      <c r="CI110" s="474">
        <f t="shared" si="66"/>
        <v>2873.5353386661518</v>
      </c>
      <c r="CJ110" s="474">
        <f t="shared" si="67"/>
        <v>3637.5345673553534</v>
      </c>
      <c r="CK110" s="474">
        <f t="shared" si="68"/>
        <v>43.781255875337777</v>
      </c>
      <c r="CL110" s="474">
        <f t="shared" si="69"/>
        <v>9022.785804767871</v>
      </c>
      <c r="CM110" s="576">
        <f t="shared" si="70"/>
        <v>0</v>
      </c>
    </row>
    <row r="111" spans="1:91">
      <c r="A111" s="89">
        <f>'Input data'!A131</f>
        <v>2031</v>
      </c>
      <c r="B111" s="152">
        <f>'Input data'!B131</f>
        <v>65.211525999999992</v>
      </c>
      <c r="C111" s="204">
        <f>'Input data'!C131</f>
        <v>5396.439358573075</v>
      </c>
      <c r="D111" s="204">
        <f>'Input data'!D131</f>
        <v>36521081.260820419</v>
      </c>
      <c r="E111" s="579">
        <f>E110</f>
        <v>1</v>
      </c>
      <c r="F111" s="100">
        <f>F110</f>
        <v>0.36725000000000002</v>
      </c>
      <c r="G111" s="475">
        <f>B111*F111*'Input data'!$C$9</f>
        <v>733.00715598821819</v>
      </c>
      <c r="H111" s="301">
        <f>'Input data'!I131</f>
        <v>424.26313389388866</v>
      </c>
      <c r="I111" s="474">
        <f>'Input data'!K131</f>
        <v>27666.846386762798</v>
      </c>
      <c r="J111" s="474">
        <f t="shared" si="85"/>
        <v>2563.1272408509826</v>
      </c>
      <c r="K111" s="475">
        <f t="shared" si="73"/>
        <v>10294.166676110674</v>
      </c>
      <c r="L111" s="100">
        <f>L110</f>
        <v>0.7</v>
      </c>
      <c r="M111" s="100">
        <f t="shared" ref="M111:P126" si="87">M110</f>
        <v>0.6</v>
      </c>
      <c r="N111" s="100">
        <f t="shared" si="87"/>
        <v>0.9</v>
      </c>
      <c r="O111" s="100">
        <f t="shared" si="87"/>
        <v>0.9</v>
      </c>
      <c r="P111" s="100">
        <f t="shared" si="87"/>
        <v>0.23600000000000002</v>
      </c>
      <c r="Q111" s="473">
        <f t="shared" si="31"/>
        <v>296.23924522492962</v>
      </c>
      <c r="R111" s="474">
        <f t="shared" si="32"/>
        <v>206.72495259118546</v>
      </c>
      <c r="S111" s="474">
        <f t="shared" si="33"/>
        <v>605.37627195206824</v>
      </c>
      <c r="T111" s="474">
        <f t="shared" si="34"/>
        <v>407.62248469927772</v>
      </c>
      <c r="U111" s="475">
        <f t="shared" si="35"/>
        <v>0</v>
      </c>
      <c r="V111" s="474">
        <f t="shared" si="9"/>
        <v>1515.962954467461</v>
      </c>
      <c r="W111" s="579">
        <f t="shared" si="86"/>
        <v>0.5</v>
      </c>
      <c r="X111" s="475">
        <f t="shared" si="36"/>
        <v>3033.4854703020706</v>
      </c>
      <c r="Y111" s="474">
        <f t="shared" si="77"/>
        <v>4549.4484247695318</v>
      </c>
      <c r="Z111" s="474">
        <f t="shared" si="78"/>
        <v>8307.8454921921257</v>
      </c>
      <c r="AA111" s="475">
        <f t="shared" si="79"/>
        <v>5744.7182513411426</v>
      </c>
      <c r="AB111" s="938">
        <f t="shared" si="37"/>
        <v>0.69148111345355912</v>
      </c>
      <c r="AC111" s="118" t="str">
        <f t="shared" si="38"/>
        <v>Yes</v>
      </c>
      <c r="AD111" s="938">
        <f t="shared" si="39"/>
        <v>0.69148111345355912</v>
      </c>
      <c r="AE111" s="579">
        <f t="shared" si="10"/>
        <v>0.3082891297850302</v>
      </c>
      <c r="AF111" s="475">
        <f t="shared" si="11"/>
        <v>293.46742154587196</v>
      </c>
      <c r="AG111" s="473">
        <f t="shared" si="40"/>
        <v>2563.1272408509826</v>
      </c>
      <c r="AH111" s="474">
        <f t="shared" si="80"/>
        <v>9099.8484563970978</v>
      </c>
      <c r="AI111" s="474">
        <f t="shared" si="81"/>
        <v>6437.6604656145792</v>
      </c>
      <c r="AJ111" s="474">
        <f t="shared" si="12"/>
        <v>1036.8222274289265</v>
      </c>
      <c r="AK111" s="474">
        <f t="shared" si="41"/>
        <v>19137.458390291587</v>
      </c>
      <c r="AL111" s="640">
        <f t="shared" si="13"/>
        <v>0</v>
      </c>
      <c r="AM111" s="100">
        <f t="shared" si="42"/>
        <v>0.13393247883696272</v>
      </c>
      <c r="AN111" s="100">
        <f t="shared" si="43"/>
        <v>0.47549932027616798</v>
      </c>
      <c r="AO111" s="100">
        <f t="shared" si="44"/>
        <v>0.33639056630844971</v>
      </c>
      <c r="AP111" s="100">
        <f t="shared" si="45"/>
        <v>5.417763457841953E-2</v>
      </c>
      <c r="AQ111" s="100">
        <f t="shared" si="46"/>
        <v>1</v>
      </c>
      <c r="AR111" s="473">
        <f t="shared" si="14"/>
        <v>539.46419768299336</v>
      </c>
      <c r="AS111" s="474">
        <f t="shared" si="15"/>
        <v>684.18654747953462</v>
      </c>
      <c r="AT111" s="474">
        <f t="shared" si="16"/>
        <v>142.63398111388597</v>
      </c>
      <c r="AU111" s="474">
        <f t="shared" si="17"/>
        <v>0</v>
      </c>
      <c r="AV111" s="474">
        <f t="shared" si="18"/>
        <v>0</v>
      </c>
      <c r="AW111" s="474">
        <f t="shared" si="19"/>
        <v>0</v>
      </c>
      <c r="AX111" s="474">
        <f t="shared" si="20"/>
        <v>996.10812092726644</v>
      </c>
      <c r="AY111" s="474">
        <f t="shared" si="21"/>
        <v>80.235970852456177</v>
      </c>
      <c r="AZ111" s="474">
        <f t="shared" si="22"/>
        <v>22.554352486788542</v>
      </c>
      <c r="BA111" s="474">
        <f t="shared" si="23"/>
        <v>58.253499212512779</v>
      </c>
      <c r="BB111" s="474">
        <f t="shared" si="24"/>
        <v>39.690571095543667</v>
      </c>
      <c r="BC111" s="475">
        <f t="shared" si="47"/>
        <v>2563.1272408509822</v>
      </c>
      <c r="BD111" s="647">
        <f t="shared" si="48"/>
        <v>0</v>
      </c>
      <c r="BE111" s="383">
        <f t="shared" si="49"/>
        <v>0.21047109526403621</v>
      </c>
      <c r="BF111" s="383">
        <f t="shared" si="50"/>
        <v>0.26693428893228816</v>
      </c>
      <c r="BG111" s="383">
        <f t="shared" si="51"/>
        <v>5.5648419961597438E-2</v>
      </c>
      <c r="BH111" s="383">
        <f t="shared" si="52"/>
        <v>0</v>
      </c>
      <c r="BI111" s="383">
        <f t="shared" si="53"/>
        <v>0</v>
      </c>
      <c r="BJ111" s="383">
        <f t="shared" si="54"/>
        <v>0</v>
      </c>
      <c r="BK111" s="383">
        <f t="shared" si="55"/>
        <v>0.46694619584207792</v>
      </c>
      <c r="BL111" s="383">
        <f t="shared" si="56"/>
        <v>0.99999999999999978</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84.080947634929245</v>
      </c>
      <c r="BW111" s="100">
        <f t="shared" si="59"/>
        <v>0.70890223426578747</v>
      </c>
      <c r="BX111" s="1385">
        <f t="shared" si="25"/>
        <v>36.521081260820417</v>
      </c>
      <c r="BY111" s="473">
        <f t="shared" si="60"/>
        <v>84.080947634929245</v>
      </c>
      <c r="BZ111" s="100">
        <f t="shared" si="61"/>
        <v>0.70890223426578747</v>
      </c>
      <c r="CA111" s="489">
        <f t="shared" si="26"/>
        <v>36.521081260820417</v>
      </c>
      <c r="CB111" s="579">
        <f t="shared" si="27"/>
        <v>0.3082891297850302</v>
      </c>
      <c r="CC111" s="471">
        <f t="shared" si="62"/>
        <v>0.3598213823663855</v>
      </c>
      <c r="CD111" s="100">
        <f t="shared" si="28"/>
        <v>0.3082891297850302</v>
      </c>
      <c r="CE111" s="471">
        <f t="shared" si="63"/>
        <v>0.3598213823663855</v>
      </c>
      <c r="CG111" s="473">
        <f t="shared" si="64"/>
        <v>1728.062263812089</v>
      </c>
      <c r="CH111" s="474">
        <f t="shared" si="65"/>
        <v>760.95074573442503</v>
      </c>
      <c r="CI111" s="474">
        <f t="shared" si="66"/>
        <v>2898.0778976428801</v>
      </c>
      <c r="CJ111" s="474">
        <f t="shared" si="67"/>
        <v>3668.6023622935036</v>
      </c>
      <c r="CK111" s="474">
        <f t="shared" si="68"/>
        <v>44.155186914200335</v>
      </c>
      <c r="CL111" s="474">
        <f t="shared" si="69"/>
        <v>9099.8484563970978</v>
      </c>
      <c r="CM111" s="576">
        <f t="shared" si="70"/>
        <v>0</v>
      </c>
    </row>
    <row r="112" spans="1:91">
      <c r="A112" s="89">
        <f>'Input data'!A132</f>
        <v>2032</v>
      </c>
      <c r="B112" s="152">
        <f>'Input data'!B132</f>
        <v>65.752923999999993</v>
      </c>
      <c r="C112" s="204">
        <f>'Input data'!C132</f>
        <v>5584.7826715137489</v>
      </c>
      <c r="D112" s="204">
        <f>'Input data'!D132</f>
        <v>35566110.296462603</v>
      </c>
      <c r="E112" s="579">
        <f t="shared" ref="E112:E130" si="88">E111</f>
        <v>1</v>
      </c>
      <c r="F112" s="100">
        <f t="shared" ref="F112:F130" si="89">F111</f>
        <v>0.36725000000000002</v>
      </c>
      <c r="G112" s="475">
        <f>B112*F112*'Input data'!$C$9</f>
        <v>739.09271528394311</v>
      </c>
      <c r="H112" s="301">
        <f>'Input data'!I132</f>
        <v>424.26313389388866</v>
      </c>
      <c r="I112" s="474">
        <f>'Input data'!K132</f>
        <v>27896.541598926684</v>
      </c>
      <c r="J112" s="474">
        <f>J97*(1-$G$6)</f>
        <v>2228.8062963921584</v>
      </c>
      <c r="K112" s="475">
        <f t="shared" si="73"/>
        <v>10735.231223104658</v>
      </c>
      <c r="L112" s="100">
        <f t="shared" ref="L112:P127" si="90">L111</f>
        <v>0.7</v>
      </c>
      <c r="M112" s="100">
        <f t="shared" si="87"/>
        <v>0.6</v>
      </c>
      <c r="N112" s="100">
        <f t="shared" si="87"/>
        <v>0.9</v>
      </c>
      <c r="O112" s="100">
        <f t="shared" si="87"/>
        <v>0.9</v>
      </c>
      <c r="P112" s="100">
        <f t="shared" si="87"/>
        <v>0.23600000000000002</v>
      </c>
      <c r="Q112" s="473">
        <f t="shared" si="31"/>
        <v>298.69867754807888</v>
      </c>
      <c r="R112" s="474">
        <f t="shared" si="32"/>
        <v>208.44122090674307</v>
      </c>
      <c r="S112" s="474">
        <f t="shared" si="33"/>
        <v>610.40221633623014</v>
      </c>
      <c r="T112" s="474">
        <f t="shared" si="34"/>
        <v>411.00664102114069</v>
      </c>
      <c r="U112" s="475">
        <f t="shared" si="35"/>
        <v>0</v>
      </c>
      <c r="V112" s="474">
        <f t="shared" si="9"/>
        <v>1528.5487558121927</v>
      </c>
      <c r="W112" s="579">
        <f t="shared" si="86"/>
        <v>0.5</v>
      </c>
      <c r="X112" s="475">
        <f t="shared" si="36"/>
        <v>3033.4854703020706</v>
      </c>
      <c r="Y112" s="474">
        <f t="shared" si="77"/>
        <v>4562.0342261142632</v>
      </c>
      <c r="Z112" s="474">
        <f t="shared" si="78"/>
        <v>8402.0032933825532</v>
      </c>
      <c r="AA112" s="475">
        <f t="shared" si="79"/>
        <v>6173.1969969903948</v>
      </c>
      <c r="AB112" s="938">
        <f t="shared" si="37"/>
        <v>0.73472918081958216</v>
      </c>
      <c r="AC112" s="118" t="str">
        <f t="shared" si="38"/>
        <v>Yes</v>
      </c>
      <c r="AD112" s="938">
        <f t="shared" si="39"/>
        <v>0.73472918081958216</v>
      </c>
      <c r="AE112" s="579">
        <f t="shared" si="10"/>
        <v>0.32820540314535973</v>
      </c>
      <c r="AF112" s="475">
        <f t="shared" si="11"/>
        <v>285.01768099453125</v>
      </c>
      <c r="AG112" s="473">
        <f t="shared" si="40"/>
        <v>2228.8062963921584</v>
      </c>
      <c r="AH112" s="474">
        <f t="shared" si="80"/>
        <v>9175.3970604060978</v>
      </c>
      <c r="AI112" s="474">
        <f t="shared" si="81"/>
        <v>6437.6604656145792</v>
      </c>
      <c r="AJ112" s="474">
        <f t="shared" si="12"/>
        <v>898.88209467681759</v>
      </c>
      <c r="AK112" s="474">
        <f t="shared" si="41"/>
        <v>18740.745917089655</v>
      </c>
      <c r="AL112" s="640">
        <f t="shared" si="13"/>
        <v>0</v>
      </c>
      <c r="AM112" s="100">
        <f t="shared" si="42"/>
        <v>0.11892836636559453</v>
      </c>
      <c r="AN112" s="100">
        <f t="shared" si="43"/>
        <v>0.48959615060140527</v>
      </c>
      <c r="AO112" s="100">
        <f t="shared" si="44"/>
        <v>0.34351143194060846</v>
      </c>
      <c r="AP112" s="100">
        <f t="shared" si="45"/>
        <v>4.7964051092391609E-2</v>
      </c>
      <c r="AQ112" s="100">
        <f t="shared" si="46"/>
        <v>0.99999999999999989</v>
      </c>
      <c r="AR112" s="473">
        <f t="shared" si="14"/>
        <v>470.63849774778004</v>
      </c>
      <c r="AS112" s="474">
        <f t="shared" si="15"/>
        <v>596.89694008985668</v>
      </c>
      <c r="AT112" s="474">
        <f t="shared" si="16"/>
        <v>123.65777693026189</v>
      </c>
      <c r="AU112" s="474">
        <f t="shared" si="17"/>
        <v>0</v>
      </c>
      <c r="AV112" s="474">
        <f t="shared" si="18"/>
        <v>0</v>
      </c>
      <c r="AW112" s="474">
        <f t="shared" si="19"/>
        <v>0</v>
      </c>
      <c r="AX112" s="474">
        <f t="shared" si="20"/>
        <v>863.58464409470605</v>
      </c>
      <c r="AY112" s="474">
        <f t="shared" si="21"/>
        <v>69.561276408137061</v>
      </c>
      <c r="AZ112" s="474">
        <f t="shared" si="22"/>
        <v>19.553693073958957</v>
      </c>
      <c r="BA112" s="474">
        <f t="shared" si="23"/>
        <v>50.503380434122917</v>
      </c>
      <c r="BB112" s="474">
        <f t="shared" si="24"/>
        <v>34.410087613333971</v>
      </c>
      <c r="BC112" s="475">
        <f t="shared" si="47"/>
        <v>2228.8062963921575</v>
      </c>
      <c r="BD112" s="647">
        <f t="shared" si="48"/>
        <v>0</v>
      </c>
      <c r="BE112" s="383">
        <f t="shared" si="49"/>
        <v>0.21116168709215249</v>
      </c>
      <c r="BF112" s="383">
        <f t="shared" si="50"/>
        <v>0.26781014620071447</v>
      </c>
      <c r="BG112" s="383">
        <f t="shared" si="51"/>
        <v>5.5481616832485994E-2</v>
      </c>
      <c r="BH112" s="383">
        <f t="shared" si="52"/>
        <v>0</v>
      </c>
      <c r="BI112" s="383">
        <f t="shared" si="53"/>
        <v>0</v>
      </c>
      <c r="BJ112" s="383">
        <f t="shared" si="54"/>
        <v>0</v>
      </c>
      <c r="BK112" s="383">
        <f t="shared" si="55"/>
        <v>0.46554654987464705</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83.695003196049782</v>
      </c>
      <c r="BW112" s="100">
        <f t="shared" si="59"/>
        <v>0.71840048301256165</v>
      </c>
      <c r="BX112" s="1385">
        <f t="shared" si="25"/>
        <v>35.566110296462604</v>
      </c>
      <c r="BY112" s="473">
        <f t="shared" si="60"/>
        <v>83.695003196049782</v>
      </c>
      <c r="BZ112" s="100">
        <f t="shared" si="61"/>
        <v>0.71840048301256165</v>
      </c>
      <c r="CA112" s="489">
        <f t="shared" si="26"/>
        <v>35.566110296462604</v>
      </c>
      <c r="CB112" s="579">
        <f t="shared" si="27"/>
        <v>0.32820540314535973</v>
      </c>
      <c r="CC112" s="471">
        <f t="shared" si="62"/>
        <v>0.36788413734927139</v>
      </c>
      <c r="CD112" s="100">
        <f t="shared" si="28"/>
        <v>0.32820540314535973</v>
      </c>
      <c r="CE112" s="471">
        <f t="shared" si="63"/>
        <v>0.36788413734927139</v>
      </c>
      <c r="CG112" s="473">
        <f t="shared" si="64"/>
        <v>1742.4089523637931</v>
      </c>
      <c r="CH112" s="474">
        <f t="shared" si="65"/>
        <v>767.26829781623235</v>
      </c>
      <c r="CI112" s="474">
        <f t="shared" si="66"/>
        <v>2922.1382696947176</v>
      </c>
      <c r="CJ112" s="474">
        <f t="shared" si="67"/>
        <v>3699.059769190269</v>
      </c>
      <c r="CK112" s="474">
        <f t="shared" si="68"/>
        <v>44.521771341084843</v>
      </c>
      <c r="CL112" s="474">
        <f t="shared" si="69"/>
        <v>9175.3970604060978</v>
      </c>
      <c r="CM112" s="576">
        <f t="shared" si="70"/>
        <v>0</v>
      </c>
    </row>
    <row r="113" spans="1:91">
      <c r="A113" s="89">
        <f>'Input data'!A133</f>
        <v>2033</v>
      </c>
      <c r="B113" s="152">
        <f>'Input data'!B133</f>
        <v>66.284188999999998</v>
      </c>
      <c r="C113" s="204">
        <f>'Input data'!C133</f>
        <v>5782.2303264526327</v>
      </c>
      <c r="D113" s="204">
        <f>'Input data'!D133</f>
        <v>34571652.827944376</v>
      </c>
      <c r="E113" s="579">
        <f t="shared" si="88"/>
        <v>1</v>
      </c>
      <c r="F113" s="100">
        <f t="shared" si="89"/>
        <v>0.36725000000000002</v>
      </c>
      <c r="G113" s="475">
        <f>B113*F113*'Input data'!$C$9</f>
        <v>745.06437505964118</v>
      </c>
      <c r="H113" s="301">
        <f>'Input data'!I133</f>
        <v>424.26313389388866</v>
      </c>
      <c r="I113" s="474">
        <f>'Input data'!K133</f>
        <v>28121.93775275482</v>
      </c>
      <c r="J113" s="474">
        <f>J112</f>
        <v>2228.8062963921584</v>
      </c>
      <c r="K113" s="475">
        <f t="shared" si="73"/>
        <v>10839.976973921694</v>
      </c>
      <c r="L113" s="100">
        <f t="shared" si="90"/>
        <v>0.7</v>
      </c>
      <c r="M113" s="100">
        <f t="shared" si="87"/>
        <v>0.6</v>
      </c>
      <c r="N113" s="100">
        <f t="shared" si="87"/>
        <v>0.9</v>
      </c>
      <c r="O113" s="100">
        <f t="shared" si="87"/>
        <v>0.9</v>
      </c>
      <c r="P113" s="100">
        <f t="shared" si="87"/>
        <v>0.23600000000000002</v>
      </c>
      <c r="Q113" s="473">
        <f t="shared" si="31"/>
        <v>301.11207824988765</v>
      </c>
      <c r="R113" s="474">
        <f t="shared" si="32"/>
        <v>210.12536692624212</v>
      </c>
      <c r="S113" s="474">
        <f t="shared" si="33"/>
        <v>615.3340933347622</v>
      </c>
      <c r="T113" s="474">
        <f t="shared" si="34"/>
        <v>414.3274582541826</v>
      </c>
      <c r="U113" s="475">
        <f t="shared" si="35"/>
        <v>0</v>
      </c>
      <c r="V113" s="474">
        <f t="shared" si="9"/>
        <v>1540.8989967650746</v>
      </c>
      <c r="W113" s="579">
        <f t="shared" si="86"/>
        <v>0.5</v>
      </c>
      <c r="X113" s="475">
        <f t="shared" si="36"/>
        <v>3033.4854703020706</v>
      </c>
      <c r="Y113" s="474">
        <f t="shared" si="77"/>
        <v>4574.3844670671451</v>
      </c>
      <c r="Z113" s="474">
        <f t="shared" si="78"/>
        <v>8494.3988032467059</v>
      </c>
      <c r="AA113" s="475">
        <f t="shared" si="79"/>
        <v>6265.5925068545475</v>
      </c>
      <c r="AB113" s="938">
        <f t="shared" si="37"/>
        <v>0.73761459191905732</v>
      </c>
      <c r="AC113" s="118" t="str">
        <f t="shared" si="38"/>
        <v>Yes</v>
      </c>
      <c r="AD113" s="938">
        <f t="shared" si="39"/>
        <v>0.73761459191905732</v>
      </c>
      <c r="AE113" s="579">
        <f t="shared" si="10"/>
        <v>0.3310458524972687</v>
      </c>
      <c r="AF113" s="475">
        <f t="shared" si="11"/>
        <v>283.81258305082343</v>
      </c>
      <c r="AG113" s="473">
        <f t="shared" si="40"/>
        <v>2228.8062963921584</v>
      </c>
      <c r="AH113" s="474">
        <f t="shared" si="80"/>
        <v>9249.531669527003</v>
      </c>
      <c r="AI113" s="474">
        <f t="shared" si="81"/>
        <v>6437.6604656145792</v>
      </c>
      <c r="AJ113" s="474">
        <f t="shared" si="12"/>
        <v>896.28846398523319</v>
      </c>
      <c r="AK113" s="474">
        <f t="shared" si="41"/>
        <v>18812.286895518977</v>
      </c>
      <c r="AL113" s="640">
        <f t="shared" si="13"/>
        <v>0</v>
      </c>
      <c r="AM113" s="100">
        <f t="shared" si="42"/>
        <v>0.11847609537163993</v>
      </c>
      <c r="AN113" s="100">
        <f t="shared" si="43"/>
        <v>0.49167502711912237</v>
      </c>
      <c r="AO113" s="100">
        <f t="shared" si="44"/>
        <v>0.34220509719889547</v>
      </c>
      <c r="AP113" s="100">
        <f t="shared" si="45"/>
        <v>4.7643780310342068E-2</v>
      </c>
      <c r="AQ113" s="100">
        <f t="shared" si="46"/>
        <v>0.99999999999999989</v>
      </c>
      <c r="AR113" s="473">
        <f t="shared" si="14"/>
        <v>472.11571402134865</v>
      </c>
      <c r="AS113" s="474">
        <f t="shared" si="15"/>
        <v>598.77044996583084</v>
      </c>
      <c r="AT113" s="474">
        <f t="shared" si="16"/>
        <v>123.30097529031519</v>
      </c>
      <c r="AU113" s="474">
        <f t="shared" si="17"/>
        <v>0</v>
      </c>
      <c r="AV113" s="474">
        <f t="shared" si="18"/>
        <v>0</v>
      </c>
      <c r="AW113" s="474">
        <f t="shared" si="19"/>
        <v>0</v>
      </c>
      <c r="AX113" s="474">
        <f t="shared" si="20"/>
        <v>861.09286052156654</v>
      </c>
      <c r="AY113" s="474">
        <f t="shared" si="21"/>
        <v>69.360564587859002</v>
      </c>
      <c r="AZ113" s="474">
        <f t="shared" si="22"/>
        <v>19.497272928546515</v>
      </c>
      <c r="BA113" s="474">
        <f t="shared" si="23"/>
        <v>50.357658188348523</v>
      </c>
      <c r="BB113" s="474">
        <f t="shared" si="24"/>
        <v>34.310800888342378</v>
      </c>
      <c r="BC113" s="475">
        <f t="shared" si="47"/>
        <v>2228.8062963921575</v>
      </c>
      <c r="BD113" s="647">
        <f t="shared" si="48"/>
        <v>0</v>
      </c>
      <c r="BE113" s="383">
        <f t="shared" si="49"/>
        <v>0.21182447069786997</v>
      </c>
      <c r="BF113" s="383">
        <f t="shared" si="50"/>
        <v>0.26865073511999693</v>
      </c>
      <c r="BG113" s="383">
        <f t="shared" si="51"/>
        <v>5.5321530403923645E-2</v>
      </c>
      <c r="BH113" s="383">
        <f t="shared" si="52"/>
        <v>0</v>
      </c>
      <c r="BI113" s="383">
        <f t="shared" si="53"/>
        <v>0</v>
      </c>
      <c r="BJ113" s="383">
        <f t="shared" si="54"/>
        <v>0</v>
      </c>
      <c r="BK113" s="383">
        <f t="shared" si="55"/>
        <v>0.46420326377820958</v>
      </c>
      <c r="BL113" s="383">
        <f t="shared" si="56"/>
        <v>1.0000000000000002</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83.784508636929587</v>
      </c>
      <c r="BW113" s="100">
        <f t="shared" si="59"/>
        <v>0.72582284760176385</v>
      </c>
      <c r="BX113" s="1385">
        <f t="shared" si="25"/>
        <v>34.571652827944376</v>
      </c>
      <c r="BY113" s="473">
        <f t="shared" si="60"/>
        <v>83.784508636929587</v>
      </c>
      <c r="BZ113" s="100">
        <f t="shared" si="61"/>
        <v>0.72582284760176385</v>
      </c>
      <c r="CA113" s="489">
        <f t="shared" si="26"/>
        <v>34.571652827944376</v>
      </c>
      <c r="CB113" s="579">
        <f t="shared" si="27"/>
        <v>0.3310458524972687</v>
      </c>
      <c r="CC113" s="471">
        <f t="shared" si="62"/>
        <v>0.37609455150304982</v>
      </c>
      <c r="CD113" s="100">
        <f t="shared" si="28"/>
        <v>0.3310458524972687</v>
      </c>
      <c r="CE113" s="471">
        <f t="shared" si="63"/>
        <v>0.37609455150304982</v>
      </c>
      <c r="CG113" s="473">
        <f t="shared" si="64"/>
        <v>1756.4871231243444</v>
      </c>
      <c r="CH113" s="474">
        <f t="shared" si="65"/>
        <v>773.46760831745564</v>
      </c>
      <c r="CI113" s="474">
        <f t="shared" si="66"/>
        <v>2945.7483191557781</v>
      </c>
      <c r="CJ113" s="474">
        <f t="shared" si="67"/>
        <v>3728.9471242876461</v>
      </c>
      <c r="CK113" s="474">
        <f t="shared" si="68"/>
        <v>44.881494641778232</v>
      </c>
      <c r="CL113" s="474">
        <f t="shared" si="69"/>
        <v>9249.531669527003</v>
      </c>
      <c r="CM113" s="576">
        <f t="shared" si="70"/>
        <v>0</v>
      </c>
    </row>
    <row r="114" spans="1:91">
      <c r="A114" s="89">
        <f>'Input data'!A134</f>
        <v>2034</v>
      </c>
      <c r="B114" s="152">
        <f>'Input data'!B134</f>
        <v>66.804167000000007</v>
      </c>
      <c r="C114" s="204">
        <f>'Input data'!C134</f>
        <v>5989.6789035031879</v>
      </c>
      <c r="D114" s="204">
        <f>'Input data'!D134</f>
        <v>33577293.218877912</v>
      </c>
      <c r="E114" s="579">
        <f t="shared" si="88"/>
        <v>1</v>
      </c>
      <c r="F114" s="100">
        <f t="shared" si="89"/>
        <v>0.36725000000000002</v>
      </c>
      <c r="G114" s="475">
        <f>B114*F114*'Input data'!$C$9</f>
        <v>750.90916383143656</v>
      </c>
      <c r="H114" s="301">
        <f>'Input data'!I134</f>
        <v>424.26313389388866</v>
      </c>
      <c r="I114" s="474">
        <f>'Input data'!K134</f>
        <v>28342.545248590701</v>
      </c>
      <c r="J114" s="474">
        <f t="shared" ref="J114:J130" si="91">J113</f>
        <v>2228.8062963921584</v>
      </c>
      <c r="K114" s="475">
        <f t="shared" si="73"/>
        <v>10942.497347028037</v>
      </c>
      <c r="L114" s="100">
        <f t="shared" si="90"/>
        <v>0.7</v>
      </c>
      <c r="M114" s="100">
        <f t="shared" si="87"/>
        <v>0.6</v>
      </c>
      <c r="N114" s="100">
        <f t="shared" si="87"/>
        <v>0.9</v>
      </c>
      <c r="O114" s="100">
        <f t="shared" si="87"/>
        <v>0.9</v>
      </c>
      <c r="P114" s="100">
        <f t="shared" si="87"/>
        <v>0.23600000000000002</v>
      </c>
      <c r="Q114" s="473">
        <f t="shared" si="31"/>
        <v>303.47420500419139</v>
      </c>
      <c r="R114" s="474">
        <f t="shared" si="32"/>
        <v>211.77373239155042</v>
      </c>
      <c r="S114" s="474">
        <f t="shared" si="33"/>
        <v>620.161190052866</v>
      </c>
      <c r="T114" s="474">
        <f t="shared" si="34"/>
        <v>417.57772300567694</v>
      </c>
      <c r="U114" s="475">
        <f t="shared" si="35"/>
        <v>0</v>
      </c>
      <c r="V114" s="474">
        <f t="shared" si="9"/>
        <v>1552.9868504542846</v>
      </c>
      <c r="W114" s="579">
        <f t="shared" si="86"/>
        <v>0.5</v>
      </c>
      <c r="X114" s="475">
        <f t="shared" si="36"/>
        <v>3033.4854703020706</v>
      </c>
      <c r="Y114" s="474">
        <f t="shared" si="77"/>
        <v>4586.4723207563547</v>
      </c>
      <c r="Z114" s="474">
        <f t="shared" si="78"/>
        <v>8584.8313226638402</v>
      </c>
      <c r="AA114" s="475">
        <f t="shared" si="79"/>
        <v>6356.0250262716818</v>
      </c>
      <c r="AB114" s="938">
        <f t="shared" si="37"/>
        <v>0.74037855694285581</v>
      </c>
      <c r="AC114" s="118" t="str">
        <f t="shared" si="38"/>
        <v>Yes</v>
      </c>
      <c r="AD114" s="938">
        <f t="shared" si="39"/>
        <v>0.74037855694285581</v>
      </c>
      <c r="AE114" s="579">
        <f t="shared" si="10"/>
        <v>0.33378029935901676</v>
      </c>
      <c r="AF114" s="475">
        <f t="shared" si="11"/>
        <v>282.6524580557919</v>
      </c>
      <c r="AG114" s="473">
        <f t="shared" si="40"/>
        <v>2228.8062963921584</v>
      </c>
      <c r="AH114" s="474">
        <f t="shared" si="80"/>
        <v>9322.0912504921926</v>
      </c>
      <c r="AI114" s="474">
        <f t="shared" si="81"/>
        <v>6437.6604656145792</v>
      </c>
      <c r="AJ114" s="474">
        <f t="shared" si="12"/>
        <v>893.80399842069266</v>
      </c>
      <c r="AK114" s="474">
        <f t="shared" si="41"/>
        <v>18882.36201091962</v>
      </c>
      <c r="AL114" s="640">
        <f t="shared" si="13"/>
        <v>0</v>
      </c>
      <c r="AM114" s="100">
        <f t="shared" si="42"/>
        <v>0.11803641382911977</v>
      </c>
      <c r="AN114" s="100">
        <f t="shared" si="43"/>
        <v>0.49369306896569676</v>
      </c>
      <c r="AO114" s="100">
        <f t="shared" si="44"/>
        <v>0.34093512569516976</v>
      </c>
      <c r="AP114" s="100">
        <f t="shared" si="45"/>
        <v>4.7335391510013855E-2</v>
      </c>
      <c r="AQ114" s="100">
        <f t="shared" si="46"/>
        <v>1.0000000000000002</v>
      </c>
      <c r="AR114" s="473">
        <f t="shared" si="14"/>
        <v>473.53075471120809</v>
      </c>
      <c r="AS114" s="474">
        <f t="shared" si="15"/>
        <v>600.56510438088969</v>
      </c>
      <c r="AT114" s="474">
        <f t="shared" si="16"/>
        <v>122.95919132288468</v>
      </c>
      <c r="AU114" s="474">
        <f t="shared" si="17"/>
        <v>0</v>
      </c>
      <c r="AV114" s="474">
        <f t="shared" si="18"/>
        <v>0</v>
      </c>
      <c r="AW114" s="474">
        <f t="shared" si="19"/>
        <v>0</v>
      </c>
      <c r="AX114" s="474">
        <f t="shared" si="20"/>
        <v>858.7059553612288</v>
      </c>
      <c r="AY114" s="474">
        <f t="shared" si="21"/>
        <v>69.168300667056783</v>
      </c>
      <c r="AZ114" s="474">
        <f t="shared" si="22"/>
        <v>19.443227489895893</v>
      </c>
      <c r="BA114" s="474">
        <f t="shared" si="23"/>
        <v>50.218069347582308</v>
      </c>
      <c r="BB114" s="474">
        <f t="shared" si="24"/>
        <v>34.215693111410978</v>
      </c>
      <c r="BC114" s="475">
        <f t="shared" si="47"/>
        <v>2228.8062963921575</v>
      </c>
      <c r="BD114" s="647">
        <f t="shared" si="48"/>
        <v>0</v>
      </c>
      <c r="BE114" s="383">
        <f t="shared" si="49"/>
        <v>0.21245935794318599</v>
      </c>
      <c r="BF114" s="383">
        <f t="shared" si="50"/>
        <v>0.26945594390730332</v>
      </c>
      <c r="BG114" s="383">
        <f t="shared" si="51"/>
        <v>5.5168181964454603E-2</v>
      </c>
      <c r="BH114" s="383">
        <f t="shared" si="52"/>
        <v>0</v>
      </c>
      <c r="BI114" s="383">
        <f t="shared" si="53"/>
        <v>0</v>
      </c>
      <c r="BJ114" s="383">
        <f t="shared" si="54"/>
        <v>0</v>
      </c>
      <c r="BK114" s="383">
        <f t="shared" si="55"/>
        <v>0.46291651618505592</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83.92392626228488</v>
      </c>
      <c r="BW114" s="100">
        <f t="shared" si="59"/>
        <v>0.73338732797378381</v>
      </c>
      <c r="BX114" s="1385">
        <f t="shared" si="25"/>
        <v>33.577293218877912</v>
      </c>
      <c r="BY114" s="473">
        <f t="shared" si="60"/>
        <v>83.92392626228488</v>
      </c>
      <c r="BZ114" s="100">
        <f t="shared" si="61"/>
        <v>0.73338732797378381</v>
      </c>
      <c r="CA114" s="489">
        <f t="shared" si="26"/>
        <v>33.577293218877912</v>
      </c>
      <c r="CB114" s="579">
        <f t="shared" si="27"/>
        <v>0.33378029935901676</v>
      </c>
      <c r="CC114" s="471">
        <f t="shared" si="62"/>
        <v>0.38430577685158385</v>
      </c>
      <c r="CD114" s="100">
        <f t="shared" si="28"/>
        <v>0.33378029935901676</v>
      </c>
      <c r="CE114" s="471">
        <f t="shared" si="63"/>
        <v>0.38430577685158385</v>
      </c>
      <c r="CG114" s="473">
        <f t="shared" si="64"/>
        <v>1770.2661958577826</v>
      </c>
      <c r="CH114" s="474">
        <f t="shared" si="65"/>
        <v>779.53521125724126</v>
      </c>
      <c r="CI114" s="474">
        <f t="shared" si="66"/>
        <v>2968.8567608913786</v>
      </c>
      <c r="CJ114" s="474">
        <f t="shared" si="67"/>
        <v>3758.1995070510966</v>
      </c>
      <c r="CK114" s="474">
        <f t="shared" si="68"/>
        <v>45.233575434693158</v>
      </c>
      <c r="CL114" s="474">
        <f t="shared" si="69"/>
        <v>9322.0912504921926</v>
      </c>
      <c r="CM114" s="576">
        <f t="shared" si="70"/>
        <v>0</v>
      </c>
    </row>
    <row r="115" spans="1:91">
      <c r="A115" s="89">
        <f>'Input data'!A135</f>
        <v>2035</v>
      </c>
      <c r="B115" s="152">
        <f>'Input data'!B135</f>
        <v>67.314132999999998</v>
      </c>
      <c r="C115" s="204">
        <f>'Input data'!C135</f>
        <v>6205.9410740491394</v>
      </c>
      <c r="D115" s="204">
        <f>'Input data'!D135</f>
        <v>32628056.308087319</v>
      </c>
      <c r="E115" s="579">
        <f t="shared" si="88"/>
        <v>1</v>
      </c>
      <c r="F115" s="100">
        <f t="shared" si="89"/>
        <v>0.36725000000000002</v>
      </c>
      <c r="G115" s="475">
        <f>B115*F115*'Input data'!$C$9</f>
        <v>756.6414131781346</v>
      </c>
      <c r="H115" s="301">
        <f>'Input data'!I135</f>
        <v>424.26313389388866</v>
      </c>
      <c r="I115" s="474">
        <f>'Input data'!K135</f>
        <v>28558.90502193003</v>
      </c>
      <c r="J115" s="474">
        <f t="shared" si="91"/>
        <v>2228.8062963921584</v>
      </c>
      <c r="K115" s="475">
        <f t="shared" si="73"/>
        <v>11043.04372512778</v>
      </c>
      <c r="L115" s="100">
        <f t="shared" si="90"/>
        <v>0.7</v>
      </c>
      <c r="M115" s="100">
        <f t="shared" si="87"/>
        <v>0.6</v>
      </c>
      <c r="N115" s="100">
        <f t="shared" si="87"/>
        <v>0.9</v>
      </c>
      <c r="O115" s="100">
        <f t="shared" si="87"/>
        <v>0.9</v>
      </c>
      <c r="P115" s="100">
        <f t="shared" si="87"/>
        <v>0.23600000000000002</v>
      </c>
      <c r="Q115" s="473">
        <f t="shared" si="31"/>
        <v>305.79084980913535</v>
      </c>
      <c r="R115" s="474">
        <f t="shared" si="32"/>
        <v>213.39035913899261</v>
      </c>
      <c r="S115" s="474">
        <f t="shared" si="33"/>
        <v>624.89534266113742</v>
      </c>
      <c r="T115" s="474">
        <f t="shared" si="34"/>
        <v>420.76540501195541</v>
      </c>
      <c r="U115" s="475">
        <f t="shared" si="35"/>
        <v>0</v>
      </c>
      <c r="V115" s="474">
        <f t="shared" si="9"/>
        <v>1564.8419566212208</v>
      </c>
      <c r="W115" s="579">
        <f t="shared" si="86"/>
        <v>0.5</v>
      </c>
      <c r="X115" s="475">
        <f t="shared" si="36"/>
        <v>3033.4854703020706</v>
      </c>
      <c r="Y115" s="474">
        <f t="shared" si="77"/>
        <v>4598.3274269232916</v>
      </c>
      <c r="Z115" s="474">
        <f t="shared" si="78"/>
        <v>8673.5225945966467</v>
      </c>
      <c r="AA115" s="475">
        <f t="shared" si="79"/>
        <v>6444.7162982044883</v>
      </c>
      <c r="AB115" s="938">
        <f t="shared" si="37"/>
        <v>0.74303332099686459</v>
      </c>
      <c r="AC115" s="118" t="str">
        <f t="shared" si="38"/>
        <v>Yes</v>
      </c>
      <c r="AD115" s="938">
        <f t="shared" si="39"/>
        <v>0.74303332099686459</v>
      </c>
      <c r="AE115" s="579">
        <f t="shared" si="10"/>
        <v>0.33641930039232237</v>
      </c>
      <c r="AF115" s="475">
        <f t="shared" si="11"/>
        <v>281.53282720705249</v>
      </c>
      <c r="AG115" s="473">
        <f t="shared" si="40"/>
        <v>2228.8062963921584</v>
      </c>
      <c r="AH115" s="474">
        <f t="shared" si="80"/>
        <v>9393.2537213399828</v>
      </c>
      <c r="AI115" s="474">
        <f t="shared" si="81"/>
        <v>6437.6604656145792</v>
      </c>
      <c r="AJ115" s="474">
        <f t="shared" si="12"/>
        <v>891.41769113482849</v>
      </c>
      <c r="AK115" s="474">
        <f t="shared" si="41"/>
        <v>18951.138174481548</v>
      </c>
      <c r="AL115" s="640">
        <f t="shared" si="13"/>
        <v>0</v>
      </c>
      <c r="AM115" s="100">
        <f t="shared" si="42"/>
        <v>0.11760804421727733</v>
      </c>
      <c r="AN115" s="100">
        <f t="shared" si="43"/>
        <v>0.49565644210163418</v>
      </c>
      <c r="AO115" s="100">
        <f t="shared" si="44"/>
        <v>0.33969782745202826</v>
      </c>
      <c r="AP115" s="100">
        <f t="shared" si="45"/>
        <v>4.7037686229060238E-2</v>
      </c>
      <c r="AQ115" s="100">
        <f t="shared" si="46"/>
        <v>1</v>
      </c>
      <c r="AR115" s="473">
        <f t="shared" si="14"/>
        <v>474.88988882689119</v>
      </c>
      <c r="AS115" s="474">
        <f t="shared" si="15"/>
        <v>602.28885413511762</v>
      </c>
      <c r="AT115" s="474">
        <f t="shared" si="16"/>
        <v>122.63091083338563</v>
      </c>
      <c r="AU115" s="474">
        <f t="shared" si="17"/>
        <v>0</v>
      </c>
      <c r="AV115" s="474">
        <f t="shared" si="18"/>
        <v>0</v>
      </c>
      <c r="AW115" s="474">
        <f t="shared" si="19"/>
        <v>0</v>
      </c>
      <c r="AX115" s="474">
        <f t="shared" si="20"/>
        <v>856.41335398406522</v>
      </c>
      <c r="AY115" s="474">
        <f t="shared" si="21"/>
        <v>68.983632865028227</v>
      </c>
      <c r="AZ115" s="474">
        <f t="shared" si="22"/>
        <v>19.391317322228605</v>
      </c>
      <c r="BA115" s="474">
        <f t="shared" si="23"/>
        <v>50.083995495845301</v>
      </c>
      <c r="BB115" s="474">
        <f t="shared" si="24"/>
        <v>34.124342929596033</v>
      </c>
      <c r="BC115" s="475">
        <f t="shared" si="47"/>
        <v>2228.806296392157</v>
      </c>
      <c r="BD115" s="647">
        <f t="shared" si="48"/>
        <v>0</v>
      </c>
      <c r="BE115" s="383">
        <f t="shared" si="49"/>
        <v>0.21306916154876773</v>
      </c>
      <c r="BF115" s="383">
        <f t="shared" si="50"/>
        <v>0.27022933985338371</v>
      </c>
      <c r="BG115" s="383">
        <f t="shared" si="51"/>
        <v>5.5020892139389758E-2</v>
      </c>
      <c r="BH115" s="383">
        <f t="shared" si="52"/>
        <v>0</v>
      </c>
      <c r="BI115" s="383">
        <f t="shared" si="53"/>
        <v>0</v>
      </c>
      <c r="BJ115" s="383">
        <f t="shared" si="54"/>
        <v>0</v>
      </c>
      <c r="BK115" s="383">
        <f t="shared" si="55"/>
        <v>0.46168060645845921</v>
      </c>
      <c r="BL115" s="383">
        <f t="shared" si="56"/>
        <v>1.0000000000000004</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84.152359740046606</v>
      </c>
      <c r="BW115" s="100">
        <f t="shared" si="59"/>
        <v>0.74087904191155274</v>
      </c>
      <c r="BX115" s="1385">
        <f t="shared" si="25"/>
        <v>32.628056308087316</v>
      </c>
      <c r="BY115" s="473">
        <f t="shared" si="60"/>
        <v>84.152359740046606</v>
      </c>
      <c r="BZ115" s="100">
        <f t="shared" si="61"/>
        <v>0.74087904191155274</v>
      </c>
      <c r="CA115" s="489">
        <f t="shared" si="26"/>
        <v>32.628056308087316</v>
      </c>
      <c r="CB115" s="579">
        <f t="shared" si="27"/>
        <v>0.33641930039232237</v>
      </c>
      <c r="CC115" s="471">
        <f t="shared" si="62"/>
        <v>0.392301275752582</v>
      </c>
      <c r="CD115" s="100">
        <f t="shared" si="28"/>
        <v>0.33641930039232237</v>
      </c>
      <c r="CE115" s="471">
        <f t="shared" si="63"/>
        <v>0.392301275752582</v>
      </c>
      <c r="CG115" s="473">
        <f t="shared" si="64"/>
        <v>1783.7799572199565</v>
      </c>
      <c r="CH115" s="474">
        <f t="shared" si="65"/>
        <v>785.4859845607092</v>
      </c>
      <c r="CI115" s="474">
        <f t="shared" si="66"/>
        <v>2991.5202574203408</v>
      </c>
      <c r="CJ115" s="474">
        <f t="shared" si="67"/>
        <v>3786.8886451076014</v>
      </c>
      <c r="CK115" s="474">
        <f t="shared" si="68"/>
        <v>45.57887703137542</v>
      </c>
      <c r="CL115" s="474">
        <f t="shared" si="69"/>
        <v>9393.2537213399828</v>
      </c>
      <c r="CM115" s="576">
        <f t="shared" si="70"/>
        <v>0</v>
      </c>
    </row>
    <row r="116" spans="1:91">
      <c r="A116" s="89">
        <f>'Input data'!A136</f>
        <v>2036</v>
      </c>
      <c r="B116" s="152">
        <f>'Input data'!B136</f>
        <v>67.815933000000001</v>
      </c>
      <c r="C116" s="204">
        <f>'Input data'!C136</f>
        <v>6424.7892551460491</v>
      </c>
      <c r="D116" s="204">
        <f>'Input data'!D136</f>
        <v>31504144.910991076</v>
      </c>
      <c r="E116" s="579">
        <f t="shared" si="88"/>
        <v>1</v>
      </c>
      <c r="F116" s="100">
        <f t="shared" si="89"/>
        <v>0.36725000000000002</v>
      </c>
      <c r="G116" s="475">
        <f>B116*F116*'Input data'!$C$9</f>
        <v>762.28187297775492</v>
      </c>
      <c r="H116" s="301">
        <f>'Input data'!I136</f>
        <v>424.26313389388866</v>
      </c>
      <c r="I116" s="474">
        <f>'Input data'!K136</f>
        <v>28771.800262517983</v>
      </c>
      <c r="J116" s="474">
        <f t="shared" si="91"/>
        <v>2228.8062963921584</v>
      </c>
      <c r="K116" s="475">
        <f t="shared" si="73"/>
        <v>11141.980070943877</v>
      </c>
      <c r="L116" s="100">
        <f t="shared" si="90"/>
        <v>0.7</v>
      </c>
      <c r="M116" s="100">
        <f t="shared" si="87"/>
        <v>0.6</v>
      </c>
      <c r="N116" s="100">
        <f t="shared" si="87"/>
        <v>0.9</v>
      </c>
      <c r="O116" s="100">
        <f t="shared" si="87"/>
        <v>0.9</v>
      </c>
      <c r="P116" s="100">
        <f t="shared" si="87"/>
        <v>0.23600000000000002</v>
      </c>
      <c r="Q116" s="473">
        <f t="shared" si="31"/>
        <v>308.07039856948609</v>
      </c>
      <c r="R116" s="474">
        <f t="shared" si="32"/>
        <v>214.98109911355255</v>
      </c>
      <c r="S116" s="474">
        <f t="shared" si="33"/>
        <v>629.55368807795139</v>
      </c>
      <c r="T116" s="474">
        <f t="shared" si="34"/>
        <v>423.90204320107068</v>
      </c>
      <c r="U116" s="475">
        <f t="shared" si="35"/>
        <v>0</v>
      </c>
      <c r="V116" s="474">
        <f t="shared" si="9"/>
        <v>1576.5072289620607</v>
      </c>
      <c r="W116" s="579">
        <f t="shared" si="86"/>
        <v>0.5</v>
      </c>
      <c r="X116" s="475">
        <f t="shared" si="36"/>
        <v>3033.4854703020706</v>
      </c>
      <c r="Y116" s="474">
        <f t="shared" si="77"/>
        <v>4609.9926992641313</v>
      </c>
      <c r="Z116" s="474">
        <f t="shared" si="78"/>
        <v>8760.7936680719031</v>
      </c>
      <c r="AA116" s="475">
        <f t="shared" si="79"/>
        <v>6531.9873716797447</v>
      </c>
      <c r="AB116" s="938">
        <f t="shared" si="37"/>
        <v>0.74559310710456672</v>
      </c>
      <c r="AC116" s="118" t="str">
        <f t="shared" si="38"/>
        <v>Yes</v>
      </c>
      <c r="AD116" s="938">
        <f t="shared" si="39"/>
        <v>0.74559310710456672</v>
      </c>
      <c r="AE116" s="579">
        <f t="shared" si="10"/>
        <v>0.33897566279026481</v>
      </c>
      <c r="AF116" s="475">
        <f t="shared" si="11"/>
        <v>280.44825688473293</v>
      </c>
      <c r="AG116" s="473">
        <f t="shared" si="40"/>
        <v>2228.8062963921584</v>
      </c>
      <c r="AH116" s="474">
        <f t="shared" si="80"/>
        <v>9463.2766794811578</v>
      </c>
      <c r="AI116" s="474">
        <f t="shared" si="81"/>
        <v>6437.6604656145792</v>
      </c>
      <c r="AJ116" s="474">
        <f t="shared" si="12"/>
        <v>889.11675737393909</v>
      </c>
      <c r="AK116" s="474">
        <f t="shared" si="41"/>
        <v>19018.860198861836</v>
      </c>
      <c r="AL116" s="640">
        <f t="shared" si="13"/>
        <v>0</v>
      </c>
      <c r="AM116" s="100">
        <f t="shared" si="42"/>
        <v>0.11718926755271797</v>
      </c>
      <c r="AN116" s="100">
        <f t="shared" si="43"/>
        <v>0.49757328149704144</v>
      </c>
      <c r="AO116" s="100">
        <f t="shared" si="44"/>
        <v>0.33848823737606709</v>
      </c>
      <c r="AP116" s="100">
        <f t="shared" si="45"/>
        <v>4.6749213574173464E-2</v>
      </c>
      <c r="AQ116" s="100">
        <f t="shared" si="46"/>
        <v>1</v>
      </c>
      <c r="AR116" s="473">
        <f t="shared" si="14"/>
        <v>476.20039799344994</v>
      </c>
      <c r="AS116" s="474">
        <f t="shared" si="15"/>
        <v>603.95093429902704</v>
      </c>
      <c r="AT116" s="474">
        <f t="shared" si="16"/>
        <v>122.31437504363036</v>
      </c>
      <c r="AU116" s="474">
        <f t="shared" si="17"/>
        <v>0</v>
      </c>
      <c r="AV116" s="474">
        <f t="shared" si="18"/>
        <v>0</v>
      </c>
      <c r="AW116" s="474">
        <f t="shared" si="19"/>
        <v>0</v>
      </c>
      <c r="AX116" s="474">
        <f t="shared" si="20"/>
        <v>854.20277367019503</v>
      </c>
      <c r="AY116" s="474">
        <f t="shared" si="21"/>
        <v>68.805571815324527</v>
      </c>
      <c r="AZ116" s="474">
        <f t="shared" si="22"/>
        <v>19.341264314375458</v>
      </c>
      <c r="BA116" s="474">
        <f t="shared" si="23"/>
        <v>49.954718326160815</v>
      </c>
      <c r="BB116" s="474">
        <f t="shared" si="24"/>
        <v>34.036260929995017</v>
      </c>
      <c r="BC116" s="475">
        <f t="shared" si="47"/>
        <v>2228.8062963921584</v>
      </c>
      <c r="BD116" s="647">
        <f t="shared" si="48"/>
        <v>0</v>
      </c>
      <c r="BE116" s="383">
        <f t="shared" si="49"/>
        <v>0.21365714856615897</v>
      </c>
      <c r="BF116" s="383">
        <f t="shared" si="50"/>
        <v>0.27097506646345271</v>
      </c>
      <c r="BG116" s="383">
        <f t="shared" si="51"/>
        <v>5.4878871816552495E-2</v>
      </c>
      <c r="BH116" s="383">
        <f t="shared" si="52"/>
        <v>0</v>
      </c>
      <c r="BI116" s="383">
        <f t="shared" si="53"/>
        <v>0</v>
      </c>
      <c r="BJ116" s="383">
        <f t="shared" si="54"/>
        <v>0</v>
      </c>
      <c r="BK116" s="383">
        <f t="shared" si="55"/>
        <v>0.46048891315383572</v>
      </c>
      <c r="BL116" s="383">
        <f t="shared" si="56"/>
        <v>1</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84.218324480347107</v>
      </c>
      <c r="BW116" s="100">
        <f t="shared" si="59"/>
        <v>0.74908912789023818</v>
      </c>
      <c r="BX116" s="1385">
        <f t="shared" si="25"/>
        <v>31.504144910991077</v>
      </c>
      <c r="BY116" s="473">
        <f t="shared" si="60"/>
        <v>84.218324480347107</v>
      </c>
      <c r="BZ116" s="100">
        <f t="shared" si="61"/>
        <v>0.74908912789023818</v>
      </c>
      <c r="CA116" s="489">
        <f t="shared" si="26"/>
        <v>31.504144910991077</v>
      </c>
      <c r="CB116" s="579">
        <f t="shared" si="27"/>
        <v>0.33897566279026481</v>
      </c>
      <c r="CC116" s="471">
        <f t="shared" si="62"/>
        <v>0.40074615316048523</v>
      </c>
      <c r="CD116" s="100">
        <f t="shared" si="28"/>
        <v>0.33897566279026481</v>
      </c>
      <c r="CE116" s="471">
        <f t="shared" si="63"/>
        <v>0.40074615316048523</v>
      </c>
      <c r="CG116" s="473">
        <f t="shared" si="64"/>
        <v>1797.0773249886681</v>
      </c>
      <c r="CH116" s="474">
        <f t="shared" si="65"/>
        <v>791.3414691296415</v>
      </c>
      <c r="CI116" s="474">
        <f t="shared" si="66"/>
        <v>3013.8208471816843</v>
      </c>
      <c r="CJ116" s="474">
        <f t="shared" si="67"/>
        <v>3815.1183888096411</v>
      </c>
      <c r="CK116" s="474">
        <f t="shared" si="68"/>
        <v>45.918649371521944</v>
      </c>
      <c r="CL116" s="474">
        <f t="shared" si="69"/>
        <v>9463.276679481156</v>
      </c>
      <c r="CM116" s="576">
        <f t="shared" si="70"/>
        <v>0</v>
      </c>
    </row>
    <row r="117" spans="1:91" s="1" customFormat="1">
      <c r="A117" s="89">
        <f>'Input data'!A137</f>
        <v>2037</v>
      </c>
      <c r="B117" s="152">
        <f>'Input data'!B137</f>
        <v>68.308245999999997</v>
      </c>
      <c r="C117" s="204">
        <f>'Input data'!C137</f>
        <v>6655.032765571701</v>
      </c>
      <c r="D117" s="204">
        <f>'Input data'!D137</f>
        <v>30497122.733832452</v>
      </c>
      <c r="E117" s="579">
        <f t="shared" si="88"/>
        <v>1</v>
      </c>
      <c r="F117" s="100">
        <f t="shared" si="89"/>
        <v>0.36725000000000002</v>
      </c>
      <c r="G117" s="475">
        <f>B117*F117*'Input data'!$C$9</f>
        <v>767.81569459060938</v>
      </c>
      <c r="H117" s="301">
        <f>'Input data'!I137</f>
        <v>424.26313389388866</v>
      </c>
      <c r="I117" s="474">
        <f>'Input data'!K137</f>
        <v>28980.670518754683</v>
      </c>
      <c r="J117" s="474">
        <f t="shared" si="91"/>
        <v>2228.8062963921584</v>
      </c>
      <c r="K117" s="475">
        <f t="shared" si="73"/>
        <v>11239.04593227859</v>
      </c>
      <c r="L117" s="100">
        <f t="shared" si="90"/>
        <v>0.7</v>
      </c>
      <c r="M117" s="100">
        <f t="shared" si="87"/>
        <v>0.6</v>
      </c>
      <c r="N117" s="100">
        <f t="shared" si="87"/>
        <v>0.9</v>
      </c>
      <c r="O117" s="100">
        <f t="shared" si="87"/>
        <v>0.9</v>
      </c>
      <c r="P117" s="100">
        <f>P116</f>
        <v>0.23600000000000002</v>
      </c>
      <c r="Q117" s="473">
        <f t="shared" si="31"/>
        <v>310.30685032088991</v>
      </c>
      <c r="R117" s="474">
        <f t="shared" si="32"/>
        <v>216.54176465579155</v>
      </c>
      <c r="S117" s="474">
        <f t="shared" si="33"/>
        <v>634.1239631022404</v>
      </c>
      <c r="T117" s="474">
        <f t="shared" si="34"/>
        <v>426.97938030110663</v>
      </c>
      <c r="U117" s="475">
        <f t="shared" si="35"/>
        <v>0</v>
      </c>
      <c r="V117" s="474">
        <f t="shared" si="9"/>
        <v>1587.9519583800284</v>
      </c>
      <c r="W117" s="579">
        <f t="shared" si="86"/>
        <v>0.5</v>
      </c>
      <c r="X117" s="475">
        <f t="shared" si="36"/>
        <v>3033.4854703020706</v>
      </c>
      <c r="Y117" s="474">
        <f t="shared" si="77"/>
        <v>4621.4374286820985</v>
      </c>
      <c r="Z117" s="474">
        <f t="shared" si="78"/>
        <v>8846.41479998865</v>
      </c>
      <c r="AA117" s="475">
        <f t="shared" si="79"/>
        <v>6617.6085035964916</v>
      </c>
      <c r="AB117" s="938">
        <f t="shared" si="37"/>
        <v>0.74805541603192538</v>
      </c>
      <c r="AC117" s="118" t="str">
        <f t="shared" si="38"/>
        <v>Yes</v>
      </c>
      <c r="AD117" s="938">
        <f t="shared" si="39"/>
        <v>0.74805541603192538</v>
      </c>
      <c r="AE117" s="579">
        <f t="shared" si="10"/>
        <v>0.3414456721706175</v>
      </c>
      <c r="AF117" s="475">
        <f t="shared" si="11"/>
        <v>279.40032296427717</v>
      </c>
      <c r="AG117" s="473">
        <f t="shared" si="40"/>
        <v>2228.8062963921584</v>
      </c>
      <c r="AH117" s="474">
        <f t="shared" si="80"/>
        <v>9531.9757878736564</v>
      </c>
      <c r="AI117" s="474">
        <f t="shared" si="81"/>
        <v>6437.6604656145792</v>
      </c>
      <c r="AJ117" s="474">
        <f t="shared" si="12"/>
        <v>886.90344364290047</v>
      </c>
      <c r="AK117" s="474">
        <f t="shared" si="41"/>
        <v>19085.345993523293</v>
      </c>
      <c r="AL117" s="640">
        <f t="shared" si="13"/>
        <v>0</v>
      </c>
      <c r="AM117" s="100">
        <f t="shared" si="42"/>
        <v>0.11678102650842771</v>
      </c>
      <c r="AN117" s="100">
        <f t="shared" si="43"/>
        <v>0.49943950668268627</v>
      </c>
      <c r="AO117" s="100">
        <f t="shared" si="44"/>
        <v>0.33730907827394019</v>
      </c>
      <c r="AP117" s="100">
        <f t="shared" si="45"/>
        <v>4.6470388534945894E-2</v>
      </c>
      <c r="AQ117" s="100">
        <f t="shared" si="46"/>
        <v>1</v>
      </c>
      <c r="AR117" s="473">
        <f t="shared" si="14"/>
        <v>477.4610027019815</v>
      </c>
      <c r="AS117" s="474">
        <f t="shared" si="15"/>
        <v>605.54972210917447</v>
      </c>
      <c r="AT117" s="474">
        <f t="shared" si="16"/>
        <v>122.00989300171379</v>
      </c>
      <c r="AU117" s="474">
        <f t="shared" si="17"/>
        <v>0</v>
      </c>
      <c r="AV117" s="474">
        <f t="shared" si="18"/>
        <v>0</v>
      </c>
      <c r="AW117" s="474">
        <f t="shared" si="19"/>
        <v>0</v>
      </c>
      <c r="AX117" s="474">
        <f t="shared" si="20"/>
        <v>852.07637270836904</v>
      </c>
      <c r="AY117" s="474">
        <f t="shared" si="21"/>
        <v>68.634291366938186</v>
      </c>
      <c r="AZ117" s="474">
        <f t="shared" si="22"/>
        <v>19.293117335333879</v>
      </c>
      <c r="BA117" s="474">
        <f t="shared" si="23"/>
        <v>49.830364057630305</v>
      </c>
      <c r="BB117" s="474">
        <f t="shared" si="24"/>
        <v>33.951533111016474</v>
      </c>
      <c r="BC117" s="475">
        <f t="shared" si="47"/>
        <v>2228.8062963921579</v>
      </c>
      <c r="BD117" s="647">
        <f t="shared" si="48"/>
        <v>0</v>
      </c>
      <c r="BE117" s="383">
        <f t="shared" si="49"/>
        <v>0.2142227449172516</v>
      </c>
      <c r="BF117" s="383">
        <f t="shared" si="50"/>
        <v>0.27169239565115988</v>
      </c>
      <c r="BG117" s="383">
        <f t="shared" si="51"/>
        <v>5.474225965675672E-2</v>
      </c>
      <c r="BH117" s="383">
        <f t="shared" si="52"/>
        <v>0</v>
      </c>
      <c r="BI117" s="383">
        <f t="shared" si="53"/>
        <v>0</v>
      </c>
      <c r="BJ117" s="383">
        <f t="shared" si="54"/>
        <v>0</v>
      </c>
      <c r="BK117" s="383">
        <f t="shared" si="55"/>
        <v>0.45934259977483172</v>
      </c>
      <c r="BL117" s="383">
        <f t="shared" si="56"/>
        <v>0.99999999999999989</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84.45837228605069</v>
      </c>
      <c r="BW117" s="100">
        <f t="shared" si="59"/>
        <v>0.75695624505799386</v>
      </c>
      <c r="BX117" s="1385">
        <f t="shared" si="25"/>
        <v>30.497122733832452</v>
      </c>
      <c r="BY117" s="473">
        <f t="shared" si="60"/>
        <v>84.45837228605069</v>
      </c>
      <c r="BZ117" s="100">
        <f t="shared" si="61"/>
        <v>0.75695624505799386</v>
      </c>
      <c r="CA117" s="489">
        <f t="shared" si="26"/>
        <v>30.497122733832452</v>
      </c>
      <c r="CB117" s="579">
        <f t="shared" si="27"/>
        <v>0.3414456721706175</v>
      </c>
      <c r="CC117" s="471">
        <f t="shared" si="62"/>
        <v>0.40873202816001553</v>
      </c>
      <c r="CD117" s="100">
        <f t="shared" si="28"/>
        <v>0.3414456721706175</v>
      </c>
      <c r="CE117" s="471">
        <f t="shared" si="63"/>
        <v>0.40873202816001553</v>
      </c>
      <c r="CG117" s="473">
        <f t="shared" si="64"/>
        <v>1810.123293538524</v>
      </c>
      <c r="CH117" s="474">
        <f t="shared" si="65"/>
        <v>797.08625026671757</v>
      </c>
      <c r="CI117" s="474">
        <f t="shared" si="66"/>
        <v>3035.6998233617887</v>
      </c>
      <c r="CJ117" s="474">
        <f t="shared" si="67"/>
        <v>3842.8144227099638</v>
      </c>
      <c r="CK117" s="474">
        <f t="shared" si="68"/>
        <v>46.251997996660556</v>
      </c>
      <c r="CL117" s="474">
        <f t="shared" si="69"/>
        <v>9531.9757878736546</v>
      </c>
      <c r="CM117" s="576">
        <f t="shared" si="70"/>
        <v>0</v>
      </c>
    </row>
    <row r="118" spans="1:91">
      <c r="A118" s="89">
        <f>'Input data'!A138</f>
        <v>2038</v>
      </c>
      <c r="B118" s="152">
        <f>'Input data'!B138</f>
        <v>68.788494999999998</v>
      </c>
      <c r="C118" s="204">
        <f>'Input data'!C138</f>
        <v>6896.2705236743814</v>
      </c>
      <c r="D118" s="204">
        <f>'Input data'!D138</f>
        <v>29296855.10761394</v>
      </c>
      <c r="E118" s="579">
        <f t="shared" si="88"/>
        <v>1</v>
      </c>
      <c r="F118" s="100">
        <f t="shared" si="89"/>
        <v>0.36725000000000002</v>
      </c>
      <c r="G118" s="475">
        <f>B118*F118*'Input data'!$C$9</f>
        <v>773.21391136683064</v>
      </c>
      <c r="H118" s="301">
        <f>'Input data'!I138</f>
        <v>424.26313389388866</v>
      </c>
      <c r="I118" s="474">
        <f>'Input data'!K138</f>
        <v>29184.422464544088</v>
      </c>
      <c r="J118" s="474">
        <f t="shared" si="91"/>
        <v>2228.8062963921584</v>
      </c>
      <c r="K118" s="475">
        <f t="shared" si="73"/>
        <v>11333.73322032529</v>
      </c>
      <c r="L118" s="100">
        <f t="shared" si="90"/>
        <v>0.7</v>
      </c>
      <c r="M118" s="100">
        <f t="shared" si="87"/>
        <v>0.6</v>
      </c>
      <c r="N118" s="100">
        <f t="shared" si="87"/>
        <v>0.9</v>
      </c>
      <c r="O118" s="100">
        <f t="shared" si="87"/>
        <v>0.9</v>
      </c>
      <c r="P118" s="100">
        <f t="shared" si="87"/>
        <v>0.23600000000000002</v>
      </c>
      <c r="Q118" s="473">
        <f t="shared" si="31"/>
        <v>312.48849841297761</v>
      </c>
      <c r="R118" s="474">
        <f t="shared" si="32"/>
        <v>218.06418650123294</v>
      </c>
      <c r="S118" s="474">
        <f t="shared" si="33"/>
        <v>638.58224474448707</v>
      </c>
      <c r="T118" s="474">
        <f t="shared" si="34"/>
        <v>429.98130806851304</v>
      </c>
      <c r="U118" s="475">
        <f t="shared" si="35"/>
        <v>0</v>
      </c>
      <c r="V118" s="474">
        <f t="shared" si="9"/>
        <v>1599.1162377272108</v>
      </c>
      <c r="W118" s="579">
        <f t="shared" si="86"/>
        <v>0.5</v>
      </c>
      <c r="X118" s="475">
        <f t="shared" si="36"/>
        <v>3033.4854703020706</v>
      </c>
      <c r="Y118" s="474">
        <f t="shared" si="77"/>
        <v>4632.6017080292813</v>
      </c>
      <c r="Z118" s="474">
        <f t="shared" si="78"/>
        <v>8929.9378086881661</v>
      </c>
      <c r="AA118" s="475">
        <f t="shared" si="79"/>
        <v>6701.1315122960077</v>
      </c>
      <c r="AB118" s="938">
        <f t="shared" si="37"/>
        <v>0.75041189041387324</v>
      </c>
      <c r="AC118" s="118" t="str">
        <f t="shared" si="38"/>
        <v>Yes</v>
      </c>
      <c r="AD118" s="938">
        <f t="shared" si="39"/>
        <v>0.75041189041387324</v>
      </c>
      <c r="AE118" s="579">
        <f t="shared" si="10"/>
        <v>0.34381968701882526</v>
      </c>
      <c r="AF118" s="475">
        <f t="shared" si="11"/>
        <v>278.39311598486591</v>
      </c>
      <c r="AG118" s="473">
        <f t="shared" si="40"/>
        <v>2228.8062963921584</v>
      </c>
      <c r="AH118" s="474">
        <f t="shared" si="80"/>
        <v>9598.9914427647273</v>
      </c>
      <c r="AI118" s="474">
        <f t="shared" si="81"/>
        <v>6437.6604656145792</v>
      </c>
      <c r="AJ118" s="474">
        <f t="shared" si="12"/>
        <v>884.7852621879033</v>
      </c>
      <c r="AK118" s="474">
        <f t="shared" si="41"/>
        <v>19150.243466959368</v>
      </c>
      <c r="AL118" s="640">
        <f t="shared" si="13"/>
        <v>0</v>
      </c>
      <c r="AM118" s="100">
        <f t="shared" si="42"/>
        <v>0.11638527208479628</v>
      </c>
      <c r="AN118" s="100">
        <f t="shared" si="43"/>
        <v>0.50124644416799335</v>
      </c>
      <c r="AO118" s="100">
        <f t="shared" si="44"/>
        <v>0.33616598539447895</v>
      </c>
      <c r="AP118" s="100">
        <f t="shared" si="45"/>
        <v>4.6202298352731465E-2</v>
      </c>
      <c r="AQ118" s="100">
        <f t="shared" si="46"/>
        <v>1</v>
      </c>
      <c r="AR118" s="473">
        <f t="shared" si="14"/>
        <v>478.66742431236986</v>
      </c>
      <c r="AS118" s="474">
        <f t="shared" si="15"/>
        <v>607.07979109236476</v>
      </c>
      <c r="AT118" s="474">
        <f t="shared" si="16"/>
        <v>121.71849815536964</v>
      </c>
      <c r="AU118" s="474">
        <f t="shared" si="17"/>
        <v>0</v>
      </c>
      <c r="AV118" s="474">
        <f t="shared" si="18"/>
        <v>0</v>
      </c>
      <c r="AW118" s="474">
        <f t="shared" si="19"/>
        <v>0</v>
      </c>
      <c r="AX118" s="474">
        <f t="shared" si="20"/>
        <v>850.04136835265376</v>
      </c>
      <c r="AY118" s="474">
        <f t="shared" si="21"/>
        <v>68.4703728657841</v>
      </c>
      <c r="AZ118" s="474">
        <f t="shared" si="22"/>
        <v>19.247039801593711</v>
      </c>
      <c r="BA118" s="474">
        <f t="shared" si="23"/>
        <v>49.711354763214771</v>
      </c>
      <c r="BB118" s="474">
        <f t="shared" si="24"/>
        <v>33.870447048807613</v>
      </c>
      <c r="BC118" s="475">
        <f t="shared" si="47"/>
        <v>2228.8062963921584</v>
      </c>
      <c r="BD118" s="647">
        <f t="shared" si="48"/>
        <v>0</v>
      </c>
      <c r="BE118" s="383">
        <f t="shared" si="49"/>
        <v>0.21476403090174523</v>
      </c>
      <c r="BF118" s="383">
        <f t="shared" si="50"/>
        <v>0.27237889271717541</v>
      </c>
      <c r="BG118" s="383">
        <f t="shared" si="51"/>
        <v>5.4611519337682844E-2</v>
      </c>
      <c r="BH118" s="383">
        <f t="shared" si="52"/>
        <v>0</v>
      </c>
      <c r="BI118" s="383">
        <f t="shared" si="53"/>
        <v>0</v>
      </c>
      <c r="BJ118" s="383">
        <f t="shared" si="54"/>
        <v>0</v>
      </c>
      <c r="BK118" s="383">
        <f t="shared" si="55"/>
        <v>0.45824555704339642</v>
      </c>
      <c r="BL118" s="383">
        <f t="shared" si="56"/>
        <v>0.99999999999999989</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84.559959832039013</v>
      </c>
      <c r="BW118" s="100">
        <f t="shared" si="59"/>
        <v>0.76576479695232957</v>
      </c>
      <c r="BX118" s="1385">
        <f t="shared" si="25"/>
        <v>29.29685510761394</v>
      </c>
      <c r="BY118" s="473">
        <f t="shared" si="60"/>
        <v>84.559959832039013</v>
      </c>
      <c r="BZ118" s="100">
        <f t="shared" si="61"/>
        <v>0.76576479695232957</v>
      </c>
      <c r="CA118" s="489">
        <f t="shared" si="26"/>
        <v>29.29685510761394</v>
      </c>
      <c r="CB118" s="579">
        <f t="shared" si="27"/>
        <v>0.34381968701882526</v>
      </c>
      <c r="CC118" s="471">
        <f t="shared" si="62"/>
        <v>0.41736946549429477</v>
      </c>
      <c r="CD118" s="100">
        <f t="shared" si="28"/>
        <v>0.34381968701882526</v>
      </c>
      <c r="CE118" s="471">
        <f t="shared" si="63"/>
        <v>0.41736946549429477</v>
      </c>
      <c r="CG118" s="473">
        <f t="shared" si="64"/>
        <v>1822.8495740757021</v>
      </c>
      <c r="CH118" s="474">
        <f t="shared" si="65"/>
        <v>802.69025705975298</v>
      </c>
      <c r="CI118" s="474">
        <f t="shared" si="66"/>
        <v>3057.0426610108429</v>
      </c>
      <c r="CJ118" s="474">
        <f t="shared" si="67"/>
        <v>3869.8317726166206</v>
      </c>
      <c r="CK118" s="474">
        <f t="shared" si="68"/>
        <v>46.577178001808079</v>
      </c>
      <c r="CL118" s="474">
        <f t="shared" si="69"/>
        <v>9598.9914427647273</v>
      </c>
      <c r="CM118" s="576">
        <f t="shared" si="70"/>
        <v>0</v>
      </c>
    </row>
    <row r="119" spans="1:91">
      <c r="A119" s="89">
        <f>'Input data'!A139</f>
        <v>2039</v>
      </c>
      <c r="B119" s="152">
        <f>'Input data'!B139</f>
        <v>69.256822999999997</v>
      </c>
      <c r="C119" s="204">
        <f>'Input data'!C139</f>
        <v>7141.3467562484384</v>
      </c>
      <c r="D119" s="204">
        <f>'Input data'!D139</f>
        <v>27723359.898958791</v>
      </c>
      <c r="E119" s="579">
        <f t="shared" si="88"/>
        <v>1</v>
      </c>
      <c r="F119" s="100">
        <f t="shared" si="89"/>
        <v>0.36725000000000002</v>
      </c>
      <c r="G119" s="475">
        <f>B119*F119*'Input data'!$C$9</f>
        <v>778.47813069133542</v>
      </c>
      <c r="H119" s="301">
        <f>'Input data'!I139</f>
        <v>424.26313389388866</v>
      </c>
      <c r="I119" s="474">
        <f>'Input data'!K139</f>
        <v>29383.116769514349</v>
      </c>
      <c r="J119" s="474">
        <f t="shared" si="91"/>
        <v>2228.8062963921584</v>
      </c>
      <c r="K119" s="475">
        <f t="shared" si="73"/>
        <v>11426.070129379419</v>
      </c>
      <c r="L119" s="100">
        <f t="shared" si="90"/>
        <v>0.7</v>
      </c>
      <c r="M119" s="100">
        <f t="shared" si="87"/>
        <v>0.6</v>
      </c>
      <c r="N119" s="100">
        <f t="shared" si="87"/>
        <v>0.9</v>
      </c>
      <c r="O119" s="100">
        <f t="shared" si="87"/>
        <v>0.9</v>
      </c>
      <c r="P119" s="100">
        <f t="shared" si="87"/>
        <v>0.23600000000000002</v>
      </c>
      <c r="Q119" s="473">
        <f t="shared" si="31"/>
        <v>314.6159924580902</v>
      </c>
      <c r="R119" s="474">
        <f t="shared" si="32"/>
        <v>219.54881796955829</v>
      </c>
      <c r="S119" s="474">
        <f t="shared" si="33"/>
        <v>642.92986051245407</v>
      </c>
      <c r="T119" s="474">
        <f t="shared" si="34"/>
        <v>432.90872036391374</v>
      </c>
      <c r="U119" s="475">
        <f t="shared" si="35"/>
        <v>0</v>
      </c>
      <c r="V119" s="474">
        <f t="shared" si="9"/>
        <v>1610.0033913040163</v>
      </c>
      <c r="W119" s="579">
        <f t="shared" si="86"/>
        <v>0.5</v>
      </c>
      <c r="X119" s="475">
        <f t="shared" si="36"/>
        <v>3033.4854703020706</v>
      </c>
      <c r="Y119" s="474">
        <f t="shared" si="77"/>
        <v>4643.4888616060871</v>
      </c>
      <c r="Z119" s="474">
        <f t="shared" si="78"/>
        <v>9011.3875641654904</v>
      </c>
      <c r="AA119" s="475">
        <f t="shared" si="79"/>
        <v>6782.581267773332</v>
      </c>
      <c r="AB119" s="938">
        <f t="shared" si="37"/>
        <v>0.75266780165407754</v>
      </c>
      <c r="AC119" s="118" t="str">
        <f t="shared" si="38"/>
        <v>Yes</v>
      </c>
      <c r="AD119" s="938">
        <f t="shared" si="39"/>
        <v>0.75266780165407754</v>
      </c>
      <c r="AE119" s="579">
        <f t="shared" si="10"/>
        <v>0.34610177721213675</v>
      </c>
      <c r="AF119" s="475">
        <f t="shared" si="11"/>
        <v>277.42490924762308</v>
      </c>
      <c r="AG119" s="473">
        <f t="shared" si="40"/>
        <v>2228.8062963921584</v>
      </c>
      <c r="AH119" s="474">
        <f t="shared" si="80"/>
        <v>9664.3435988833826</v>
      </c>
      <c r="AI119" s="474">
        <f t="shared" si="81"/>
        <v>6437.6604656145792</v>
      </c>
      <c r="AJ119" s="474">
        <f t="shared" si="12"/>
        <v>882.75747466357143</v>
      </c>
      <c r="AK119" s="474">
        <f t="shared" si="41"/>
        <v>19213.567835553695</v>
      </c>
      <c r="AL119" s="640">
        <f t="shared" si="13"/>
        <v>0</v>
      </c>
      <c r="AM119" s="100">
        <f t="shared" si="42"/>
        <v>0.11600168773796764</v>
      </c>
      <c r="AN119" s="100">
        <f t="shared" si="43"/>
        <v>0.50299578306325932</v>
      </c>
      <c r="AO119" s="100">
        <f t="shared" si="44"/>
        <v>0.33505804443576731</v>
      </c>
      <c r="AP119" s="100">
        <f t="shared" si="45"/>
        <v>4.5944484763005611E-2</v>
      </c>
      <c r="AQ119" s="100">
        <f t="shared" si="46"/>
        <v>0.99999999999999989</v>
      </c>
      <c r="AR119" s="473">
        <f t="shared" si="14"/>
        <v>479.82236157464143</v>
      </c>
      <c r="AS119" s="474">
        <f t="shared" si="15"/>
        <v>608.54456399374169</v>
      </c>
      <c r="AT119" s="474">
        <f t="shared" si="16"/>
        <v>121.43953865797755</v>
      </c>
      <c r="AU119" s="474">
        <f t="shared" si="17"/>
        <v>0</v>
      </c>
      <c r="AV119" s="474">
        <f t="shared" si="18"/>
        <v>0</v>
      </c>
      <c r="AW119" s="474">
        <f t="shared" si="19"/>
        <v>0</v>
      </c>
      <c r="AX119" s="474">
        <f t="shared" si="20"/>
        <v>848.09320832380206</v>
      </c>
      <c r="AY119" s="474">
        <f t="shared" si="21"/>
        <v>68.313449628229009</v>
      </c>
      <c r="AZ119" s="474">
        <f t="shared" si="22"/>
        <v>19.202928638288927</v>
      </c>
      <c r="BA119" s="474">
        <f t="shared" si="23"/>
        <v>49.597424220613739</v>
      </c>
      <c r="BB119" s="474">
        <f t="shared" si="24"/>
        <v>33.792821354863214</v>
      </c>
      <c r="BC119" s="475">
        <f t="shared" si="47"/>
        <v>2228.8062963921579</v>
      </c>
      <c r="BD119" s="647">
        <f t="shared" si="48"/>
        <v>0</v>
      </c>
      <c r="BE119" s="383">
        <f t="shared" si="49"/>
        <v>0.21528221736960529</v>
      </c>
      <c r="BF119" s="383">
        <f t="shared" si="50"/>
        <v>0.27303609334683449</v>
      </c>
      <c r="BG119" s="383">
        <f t="shared" si="51"/>
        <v>5.4486358394875194E-2</v>
      </c>
      <c r="BH119" s="383">
        <f t="shared" si="52"/>
        <v>0</v>
      </c>
      <c r="BI119" s="383">
        <f t="shared" si="53"/>
        <v>0</v>
      </c>
      <c r="BJ119" s="383">
        <f t="shared" si="54"/>
        <v>0</v>
      </c>
      <c r="BK119" s="383">
        <f t="shared" si="55"/>
        <v>0.45719533088868491</v>
      </c>
      <c r="BL119" s="383">
        <f t="shared" si="56"/>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84.306428645125592</v>
      </c>
      <c r="BW119" s="100">
        <f t="shared" si="59"/>
        <v>0.77625879142422871</v>
      </c>
      <c r="BX119" s="1385">
        <f t="shared" si="25"/>
        <v>27.72335989895879</v>
      </c>
      <c r="BY119" s="473">
        <f t="shared" si="60"/>
        <v>84.306428645125592</v>
      </c>
      <c r="BZ119" s="100">
        <f t="shared" si="61"/>
        <v>0.77625879142422871</v>
      </c>
      <c r="CA119" s="489">
        <f t="shared" si="26"/>
        <v>27.72335989895879</v>
      </c>
      <c r="CB119" s="579">
        <f t="shared" si="27"/>
        <v>0.34610177721213675</v>
      </c>
      <c r="CC119" s="471">
        <f t="shared" si="62"/>
        <v>0.42720734689131856</v>
      </c>
      <c r="CD119" s="100">
        <f t="shared" si="28"/>
        <v>0.34610177721213675</v>
      </c>
      <c r="CE119" s="471">
        <f t="shared" si="63"/>
        <v>0.42720734689131856</v>
      </c>
      <c r="CG119" s="473">
        <f t="shared" si="64"/>
        <v>1835.2599560055255</v>
      </c>
      <c r="CH119" s="474">
        <f t="shared" si="65"/>
        <v>808.15515817015364</v>
      </c>
      <c r="CI119" s="474">
        <f t="shared" si="66"/>
        <v>3077.8557152191943</v>
      </c>
      <c r="CJ119" s="474">
        <f t="shared" si="67"/>
        <v>3896.1784832752278</v>
      </c>
      <c r="CK119" s="474">
        <f t="shared" si="68"/>
        <v>46.894286213279067</v>
      </c>
      <c r="CL119" s="474">
        <f t="shared" si="69"/>
        <v>9664.3435988833808</v>
      </c>
      <c r="CM119" s="576">
        <f t="shared" si="70"/>
        <v>0</v>
      </c>
    </row>
    <row r="120" spans="1:91">
      <c r="A120" s="89">
        <f>'Input data'!A140</f>
        <v>2040</v>
      </c>
      <c r="B120" s="152">
        <f>'Input data'!B140</f>
        <v>69.713937000000001</v>
      </c>
      <c r="C120" s="204">
        <f>'Input data'!C140</f>
        <v>7387.5940460773872</v>
      </c>
      <c r="D120" s="204">
        <f>'Input data'!D140</f>
        <v>25858520.356594972</v>
      </c>
      <c r="E120" s="579">
        <f t="shared" si="88"/>
        <v>1</v>
      </c>
      <c r="F120" s="100">
        <f t="shared" si="89"/>
        <v>0.36725000000000002</v>
      </c>
      <c r="G120" s="475">
        <f>B120*F120*'Input data'!$C$9</f>
        <v>783.61629956507727</v>
      </c>
      <c r="H120" s="301">
        <f>'Input data'!I140</f>
        <v>424.26313389388866</v>
      </c>
      <c r="I120" s="474">
        <f>'Input data'!K140</f>
        <v>29577.053387701118</v>
      </c>
      <c r="J120" s="474">
        <f t="shared" si="91"/>
        <v>2228.8062963921584</v>
      </c>
      <c r="K120" s="475">
        <f t="shared" si="73"/>
        <v>11516.196053614927</v>
      </c>
      <c r="L120" s="100">
        <f t="shared" si="90"/>
        <v>0.7</v>
      </c>
      <c r="M120" s="100">
        <f t="shared" si="87"/>
        <v>0.6</v>
      </c>
      <c r="N120" s="100">
        <f t="shared" si="87"/>
        <v>0.9</v>
      </c>
      <c r="O120" s="100">
        <f t="shared" si="87"/>
        <v>0.9</v>
      </c>
      <c r="P120" s="100">
        <f t="shared" si="87"/>
        <v>0.23600000000000002</v>
      </c>
      <c r="Q120" s="473">
        <f t="shared" si="31"/>
        <v>316.69254417598336</v>
      </c>
      <c r="R120" s="474">
        <f t="shared" si="32"/>
        <v>220.99790029863573</v>
      </c>
      <c r="S120" s="474">
        <f t="shared" si="33"/>
        <v>647.17337367877826</v>
      </c>
      <c r="T120" s="474">
        <f t="shared" si="34"/>
        <v>435.76603648423952</v>
      </c>
      <c r="U120" s="475">
        <f t="shared" si="35"/>
        <v>0</v>
      </c>
      <c r="V120" s="474">
        <f t="shared" si="9"/>
        <v>1620.629854637637</v>
      </c>
      <c r="W120" s="579">
        <f t="shared" si="86"/>
        <v>0.5</v>
      </c>
      <c r="X120" s="475">
        <f t="shared" si="36"/>
        <v>3033.4854703020706</v>
      </c>
      <c r="Y120" s="474">
        <f t="shared" si="77"/>
        <v>4654.1153249397075</v>
      </c>
      <c r="Z120" s="474">
        <f t="shared" si="78"/>
        <v>9090.887025067379</v>
      </c>
      <c r="AA120" s="475">
        <f t="shared" si="79"/>
        <v>6862.0807286752206</v>
      </c>
      <c r="AB120" s="938">
        <f t="shared" si="37"/>
        <v>0.7548307123115261</v>
      </c>
      <c r="AC120" s="118" t="str">
        <f t="shared" si="38"/>
        <v>Yes</v>
      </c>
      <c r="AD120" s="938">
        <f t="shared" si="39"/>
        <v>0.7548307123115261</v>
      </c>
      <c r="AE120" s="579">
        <f t="shared" si="10"/>
        <v>0.34829846955596344</v>
      </c>
      <c r="AF120" s="475">
        <f t="shared" si="11"/>
        <v>276.49293366963042</v>
      </c>
      <c r="AG120" s="473">
        <f t="shared" si="40"/>
        <v>2228.8062963921584</v>
      </c>
      <c r="AH120" s="474">
        <f t="shared" si="80"/>
        <v>9728.1309135261563</v>
      </c>
      <c r="AI120" s="474">
        <f t="shared" si="81"/>
        <v>6437.6604656145792</v>
      </c>
      <c r="AJ120" s="474">
        <f t="shared" si="12"/>
        <v>880.81328325690049</v>
      </c>
      <c r="AK120" s="474">
        <f t="shared" si="41"/>
        <v>19275.410958789795</v>
      </c>
      <c r="AL120" s="640">
        <f t="shared" si="13"/>
        <v>0</v>
      </c>
      <c r="AM120" s="100">
        <f t="shared" si="42"/>
        <v>0.11562950855664111</v>
      </c>
      <c r="AN120" s="100">
        <f t="shared" si="43"/>
        <v>0.50469123248913272</v>
      </c>
      <c r="AO120" s="100">
        <f t="shared" si="44"/>
        <v>0.33398304603611767</v>
      </c>
      <c r="AP120" s="100">
        <f t="shared" si="45"/>
        <v>4.5696212918108506E-2</v>
      </c>
      <c r="AQ120" s="100">
        <f t="shared" si="46"/>
        <v>1</v>
      </c>
      <c r="AR120" s="473">
        <f t="shared" si="14"/>
        <v>480.92968621965986</v>
      </c>
      <c r="AS120" s="474">
        <f t="shared" si="15"/>
        <v>609.94895121548518</v>
      </c>
      <c r="AT120" s="474">
        <f t="shared" si="16"/>
        <v>121.17207934523836</v>
      </c>
      <c r="AU120" s="474">
        <f t="shared" si="17"/>
        <v>0</v>
      </c>
      <c r="AV120" s="474">
        <f t="shared" si="18"/>
        <v>0</v>
      </c>
      <c r="AW120" s="474">
        <f t="shared" si="19"/>
        <v>0</v>
      </c>
      <c r="AX120" s="474">
        <f t="shared" si="20"/>
        <v>846.2253617464537</v>
      </c>
      <c r="AY120" s="474">
        <f t="shared" si="21"/>
        <v>68.162995595791728</v>
      </c>
      <c r="AZ120" s="474">
        <f t="shared" si="22"/>
        <v>19.160635970242474</v>
      </c>
      <c r="BA120" s="474">
        <f t="shared" si="23"/>
        <v>49.488190497048201</v>
      </c>
      <c r="BB120" s="474">
        <f t="shared" si="24"/>
        <v>33.718395802238661</v>
      </c>
      <c r="BC120" s="475">
        <f t="shared" si="47"/>
        <v>2228.8062963921584</v>
      </c>
      <c r="BD120" s="647">
        <f t="shared" si="48"/>
        <v>0</v>
      </c>
      <c r="BE120" s="383">
        <f t="shared" si="49"/>
        <v>0.21577904145288734</v>
      </c>
      <c r="BF120" s="383">
        <f t="shared" si="50"/>
        <v>0.27366620069354142</v>
      </c>
      <c r="BG120" s="383">
        <f t="shared" si="51"/>
        <v>5.436635724754707E-2</v>
      </c>
      <c r="BH120" s="383">
        <f t="shared" si="52"/>
        <v>0</v>
      </c>
      <c r="BI120" s="383">
        <f t="shared" si="53"/>
        <v>0</v>
      </c>
      <c r="BJ120" s="383">
        <f t="shared" si="54"/>
        <v>0</v>
      </c>
      <c r="BK120" s="383">
        <f t="shared" si="55"/>
        <v>0.45618840060602406</v>
      </c>
      <c r="BL120" s="383">
        <f t="shared" si="56"/>
        <v>0.99999999999999989</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83.766076529074624</v>
      </c>
      <c r="BW120" s="100">
        <f t="shared" si="59"/>
        <v>0.78817297830356969</v>
      </c>
      <c r="BX120" s="1385">
        <f t="shared" si="25"/>
        <v>25.858520356594973</v>
      </c>
      <c r="BY120" s="473">
        <f t="shared" si="60"/>
        <v>83.766076529074624</v>
      </c>
      <c r="BZ120" s="100">
        <f t="shared" si="61"/>
        <v>0.78817297830356969</v>
      </c>
      <c r="CA120" s="489">
        <f t="shared" si="26"/>
        <v>25.858520356594973</v>
      </c>
      <c r="CB120" s="579">
        <f t="shared" si="27"/>
        <v>0.34829846955596344</v>
      </c>
      <c r="CC120" s="471">
        <f t="shared" si="62"/>
        <v>0.43793596959274272</v>
      </c>
      <c r="CD120" s="100">
        <f t="shared" si="28"/>
        <v>0.34829846955596344</v>
      </c>
      <c r="CE120" s="471">
        <f t="shared" si="63"/>
        <v>0.43793596959274272</v>
      </c>
      <c r="CG120" s="473">
        <f t="shared" si="64"/>
        <v>1847.3731743599033</v>
      </c>
      <c r="CH120" s="474">
        <f t="shared" si="65"/>
        <v>813.48920355326038</v>
      </c>
      <c r="CI120" s="474">
        <f t="shared" si="66"/>
        <v>3098.1704059090443</v>
      </c>
      <c r="CJ120" s="474">
        <f t="shared" si="67"/>
        <v>3921.8943283581575</v>
      </c>
      <c r="CK120" s="474">
        <f t="shared" si="68"/>
        <v>47.2038013457895</v>
      </c>
      <c r="CL120" s="474">
        <f t="shared" si="69"/>
        <v>9728.1309135261545</v>
      </c>
      <c r="CM120" s="576">
        <f t="shared" si="70"/>
        <v>0</v>
      </c>
    </row>
    <row r="121" spans="1:91">
      <c r="A121" s="89">
        <f>'Input data'!A141</f>
        <v>2041</v>
      </c>
      <c r="B121" s="152">
        <f>'Input data'!B141</f>
        <v>70.160651999999999</v>
      </c>
      <c r="C121" s="204">
        <f>'Input data'!C141</f>
        <v>7634.1583288588727</v>
      </c>
      <c r="D121" s="204">
        <f>'Input data'!D141</f>
        <v>24072917.568159234</v>
      </c>
      <c r="E121" s="579">
        <f t="shared" si="88"/>
        <v>1</v>
      </c>
      <c r="F121" s="100">
        <f t="shared" si="89"/>
        <v>0.36725000000000002</v>
      </c>
      <c r="G121" s="475">
        <f>B121*F121*'Input data'!$C$9</f>
        <v>788.63757895803724</v>
      </c>
      <c r="H121" s="301">
        <f>'Input data'!I141</f>
        <v>424.26313389388866</v>
      </c>
      <c r="I121" s="474">
        <f>'Input data'!K141</f>
        <v>29766.578093558528</v>
      </c>
      <c r="J121" s="474">
        <f t="shared" si="91"/>
        <v>2228.8062963921584</v>
      </c>
      <c r="K121" s="475">
        <f t="shared" si="73"/>
        <v>11604.271680799538</v>
      </c>
      <c r="L121" s="100">
        <f t="shared" si="90"/>
        <v>0.7</v>
      </c>
      <c r="M121" s="100">
        <f t="shared" si="87"/>
        <v>0.6</v>
      </c>
      <c r="N121" s="100">
        <f t="shared" si="87"/>
        <v>0.9</v>
      </c>
      <c r="O121" s="100">
        <f t="shared" si="87"/>
        <v>0.9</v>
      </c>
      <c r="P121" s="100">
        <f t="shared" si="87"/>
        <v>0.23600000000000002</v>
      </c>
      <c r="Q121" s="473">
        <f t="shared" si="31"/>
        <v>318.72185590272738</v>
      </c>
      <c r="R121" s="474">
        <f t="shared" si="32"/>
        <v>222.41401709364482</v>
      </c>
      <c r="S121" s="474">
        <f t="shared" si="33"/>
        <v>651.32035010937216</v>
      </c>
      <c r="T121" s="474">
        <f t="shared" si="34"/>
        <v>438.55835080996803</v>
      </c>
      <c r="U121" s="475">
        <f t="shared" si="35"/>
        <v>0</v>
      </c>
      <c r="V121" s="474">
        <f t="shared" si="9"/>
        <v>1631.0145739157124</v>
      </c>
      <c r="W121" s="579">
        <f t="shared" si="86"/>
        <v>0.5</v>
      </c>
      <c r="X121" s="475">
        <f t="shared" si="36"/>
        <v>3033.4854703020706</v>
      </c>
      <c r="Y121" s="474">
        <f t="shared" si="77"/>
        <v>4664.5000442177825</v>
      </c>
      <c r="Z121" s="474">
        <f t="shared" si="78"/>
        <v>9168.5779329739144</v>
      </c>
      <c r="AA121" s="475">
        <f t="shared" si="79"/>
        <v>6939.771636581756</v>
      </c>
      <c r="AB121" s="938">
        <f t="shared" si="37"/>
        <v>0.75690818001595761</v>
      </c>
      <c r="AC121" s="118" t="str">
        <f t="shared" si="38"/>
        <v>Yes</v>
      </c>
      <c r="AD121" s="938">
        <f t="shared" si="39"/>
        <v>0.75690818001595761</v>
      </c>
      <c r="AE121" s="579">
        <f t="shared" si="10"/>
        <v>0.3504164398570655</v>
      </c>
      <c r="AF121" s="475">
        <f t="shared" si="11"/>
        <v>275.59435695219071</v>
      </c>
      <c r="AG121" s="473">
        <f t="shared" si="40"/>
        <v>2228.8062963921584</v>
      </c>
      <c r="AH121" s="474">
        <f t="shared" si="80"/>
        <v>9790.46711469402</v>
      </c>
      <c r="AI121" s="474">
        <f t="shared" si="81"/>
        <v>6437.6604656145792</v>
      </c>
      <c r="AJ121" s="474">
        <f t="shared" si="12"/>
        <v>878.94589458567475</v>
      </c>
      <c r="AK121" s="474">
        <f t="shared" si="41"/>
        <v>19335.879771286433</v>
      </c>
      <c r="AL121" s="640">
        <f t="shared" si="13"/>
        <v>0</v>
      </c>
      <c r="AM121" s="100">
        <f t="shared" si="42"/>
        <v>0.11526790209473226</v>
      </c>
      <c r="AN121" s="100">
        <f t="shared" si="43"/>
        <v>0.50633678066372523</v>
      </c>
      <c r="AO121" s="100">
        <f t="shared" si="44"/>
        <v>0.33293858576708951</v>
      </c>
      <c r="AP121" s="100">
        <f t="shared" si="45"/>
        <v>4.5456731474452984E-2</v>
      </c>
      <c r="AQ121" s="100">
        <f t="shared" si="46"/>
        <v>1</v>
      </c>
      <c r="AR121" s="473">
        <f t="shared" si="14"/>
        <v>481.99326745470717</v>
      </c>
      <c r="AS121" s="474">
        <f t="shared" si="15"/>
        <v>611.29785995919133</v>
      </c>
      <c r="AT121" s="474">
        <f t="shared" si="16"/>
        <v>120.91518566238931</v>
      </c>
      <c r="AU121" s="474">
        <f t="shared" si="17"/>
        <v>0</v>
      </c>
      <c r="AV121" s="474">
        <f t="shared" si="18"/>
        <v>0</v>
      </c>
      <c r="AW121" s="474">
        <f t="shared" si="19"/>
        <v>0</v>
      </c>
      <c r="AX121" s="474">
        <f t="shared" si="20"/>
        <v>844.4313020020478</v>
      </c>
      <c r="AY121" s="474">
        <f t="shared" si="21"/>
        <v>68.018485052874226</v>
      </c>
      <c r="AZ121" s="474">
        <f t="shared" si="22"/>
        <v>19.120014018661557</v>
      </c>
      <c r="BA121" s="474">
        <f t="shared" si="23"/>
        <v>49.383271908681934</v>
      </c>
      <c r="BB121" s="474">
        <f t="shared" si="24"/>
        <v>33.646910333604282</v>
      </c>
      <c r="BC121" s="475">
        <f t="shared" si="47"/>
        <v>2228.8062963921579</v>
      </c>
      <c r="BD121" s="647">
        <f t="shared" si="48"/>
        <v>0</v>
      </c>
      <c r="BE121" s="383">
        <f t="shared" si="49"/>
        <v>0.21625623915139036</v>
      </c>
      <c r="BF121" s="383">
        <f t="shared" si="50"/>
        <v>0.27427141647469289</v>
      </c>
      <c r="BG121" s="383">
        <f t="shared" si="51"/>
        <v>5.4251096588392944E-2</v>
      </c>
      <c r="BH121" s="383">
        <f t="shared" si="52"/>
        <v>0</v>
      </c>
      <c r="BI121" s="383">
        <f t="shared" si="53"/>
        <v>0</v>
      </c>
      <c r="BJ121" s="383">
        <f t="shared" si="54"/>
        <v>0</v>
      </c>
      <c r="BK121" s="383">
        <f t="shared" si="55"/>
        <v>0.45522124778552364</v>
      </c>
      <c r="BL121" s="383">
        <f t="shared" si="56"/>
        <v>0.99999999999999989</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83.305212252154334</v>
      </c>
      <c r="BW121" s="100">
        <f t="shared" si="59"/>
        <v>0.79986178071520919</v>
      </c>
      <c r="BX121" s="1385">
        <f t="shared" si="25"/>
        <v>24.072917568159234</v>
      </c>
      <c r="BY121" s="473">
        <f t="shared" si="60"/>
        <v>83.305212252154334</v>
      </c>
      <c r="BZ121" s="100">
        <f t="shared" si="61"/>
        <v>0.79986178071520919</v>
      </c>
      <c r="CA121" s="489">
        <f t="shared" si="26"/>
        <v>24.072917568159234</v>
      </c>
      <c r="CB121" s="579">
        <f t="shared" si="27"/>
        <v>0.3504164398570655</v>
      </c>
      <c r="CC121" s="471">
        <f t="shared" si="62"/>
        <v>0.44815882337986312</v>
      </c>
      <c r="CD121" s="100">
        <f t="shared" si="28"/>
        <v>0.3504164398570655</v>
      </c>
      <c r="CE121" s="471">
        <f t="shared" si="63"/>
        <v>0.44815882337986312</v>
      </c>
      <c r="CG121" s="473">
        <f t="shared" si="64"/>
        <v>1859.2108260992418</v>
      </c>
      <c r="CH121" s="474">
        <f t="shared" si="65"/>
        <v>818.70190341218961</v>
      </c>
      <c r="CI121" s="474">
        <f t="shared" si="66"/>
        <v>3118.0229526512499</v>
      </c>
      <c r="CJ121" s="474">
        <f t="shared" si="67"/>
        <v>3947.0251572897173</v>
      </c>
      <c r="CK121" s="474">
        <f t="shared" si="68"/>
        <v>47.506275241621609</v>
      </c>
      <c r="CL121" s="474">
        <f t="shared" si="69"/>
        <v>9790.46711469402</v>
      </c>
      <c r="CM121" s="576">
        <f t="shared" si="70"/>
        <v>0</v>
      </c>
    </row>
    <row r="122" spans="1:91">
      <c r="A122" s="89">
        <f>'Input data'!A142</f>
        <v>2042</v>
      </c>
      <c r="B122" s="152">
        <f>'Input data'!B142</f>
        <v>70.595131999999992</v>
      </c>
      <c r="C122" s="204">
        <f>'Input data'!C142</f>
        <v>7883.3906371486164</v>
      </c>
      <c r="D122" s="204">
        <f>'Input data'!D142</f>
        <v>22453239.900567327</v>
      </c>
      <c r="E122" s="579">
        <f t="shared" si="88"/>
        <v>1</v>
      </c>
      <c r="F122" s="100">
        <f t="shared" si="89"/>
        <v>0.36725000000000002</v>
      </c>
      <c r="G122" s="475">
        <f>B122*F122*'Input data'!$C$9</f>
        <v>793.52133139673583</v>
      </c>
      <c r="H122" s="301">
        <f>'Input data'!I142</f>
        <v>424.26313389388866</v>
      </c>
      <c r="I122" s="474">
        <f>'Input data'!K142</f>
        <v>29950.911939972742</v>
      </c>
      <c r="J122" s="474">
        <f t="shared" si="91"/>
        <v>2228.8062963921584</v>
      </c>
      <c r="K122" s="475">
        <f t="shared" si="73"/>
        <v>11689.935019839349</v>
      </c>
      <c r="L122" s="100">
        <f t="shared" si="90"/>
        <v>0.7</v>
      </c>
      <c r="M122" s="100">
        <f t="shared" si="87"/>
        <v>0.6</v>
      </c>
      <c r="N122" s="100">
        <f t="shared" si="87"/>
        <v>0.9</v>
      </c>
      <c r="O122" s="100">
        <f t="shared" si="87"/>
        <v>0.9</v>
      </c>
      <c r="P122" s="100">
        <f t="shared" si="87"/>
        <v>0.23600000000000002</v>
      </c>
      <c r="Q122" s="473">
        <f t="shared" si="31"/>
        <v>320.69558716099164</v>
      </c>
      <c r="R122" s="474">
        <f t="shared" si="32"/>
        <v>223.79134811027859</v>
      </c>
      <c r="S122" s="474">
        <f t="shared" si="33"/>
        <v>655.35374571857346</v>
      </c>
      <c r="T122" s="474">
        <f t="shared" si="34"/>
        <v>441.274186920783</v>
      </c>
      <c r="U122" s="475">
        <f t="shared" si="35"/>
        <v>0</v>
      </c>
      <c r="V122" s="474">
        <f t="shared" si="9"/>
        <v>1641.1148679106268</v>
      </c>
      <c r="W122" s="579">
        <f t="shared" si="86"/>
        <v>0.5</v>
      </c>
      <c r="X122" s="475">
        <f t="shared" si="36"/>
        <v>3033.4854703020706</v>
      </c>
      <c r="Y122" s="474">
        <f t="shared" si="77"/>
        <v>4674.6003382126974</v>
      </c>
      <c r="Z122" s="474">
        <f t="shared" si="78"/>
        <v>9244.1409780188114</v>
      </c>
      <c r="AA122" s="475">
        <f t="shared" si="79"/>
        <v>7015.334681626653</v>
      </c>
      <c r="AB122" s="938">
        <f t="shared" si="37"/>
        <v>0.75889525033294847</v>
      </c>
      <c r="AC122" s="118" t="str">
        <f t="shared" si="38"/>
        <v>Yes</v>
      </c>
      <c r="AD122" s="938">
        <f t="shared" si="39"/>
        <v>0.75889525033294847</v>
      </c>
      <c r="AE122" s="579">
        <f t="shared" si="10"/>
        <v>0.35244968288885514</v>
      </c>
      <c r="AF122" s="475">
        <f t="shared" si="11"/>
        <v>274.7317268915557</v>
      </c>
      <c r="AG122" s="473">
        <f t="shared" si="40"/>
        <v>2228.8062963921584</v>
      </c>
      <c r="AH122" s="474">
        <f t="shared" si="80"/>
        <v>9851.0960004117896</v>
      </c>
      <c r="AI122" s="474">
        <f t="shared" si="81"/>
        <v>6437.6604656145792</v>
      </c>
      <c r="AJ122" s="474">
        <f t="shared" si="12"/>
        <v>877.15976207879521</v>
      </c>
      <c r="AK122" s="474">
        <f t="shared" si="41"/>
        <v>19394.722524497323</v>
      </c>
      <c r="AL122" s="640">
        <f t="shared" si="13"/>
        <v>0</v>
      </c>
      <c r="AM122" s="100">
        <f t="shared" si="42"/>
        <v>0.11491818424197461</v>
      </c>
      <c r="AN122" s="100">
        <f t="shared" si="43"/>
        <v>0.50792662735798089</v>
      </c>
      <c r="AO122" s="100">
        <f t="shared" si="44"/>
        <v>0.33192846443063162</v>
      </c>
      <c r="AP122" s="100">
        <f t="shared" si="45"/>
        <v>4.5226723969412894E-2</v>
      </c>
      <c r="AQ122" s="100">
        <f t="shared" si="46"/>
        <v>1</v>
      </c>
      <c r="AR122" s="473">
        <f t="shared" si="14"/>
        <v>483.01056880546372</v>
      </c>
      <c r="AS122" s="474">
        <f t="shared" si="15"/>
        <v>612.58807328921364</v>
      </c>
      <c r="AT122" s="474">
        <f t="shared" si="16"/>
        <v>120.66947026054571</v>
      </c>
      <c r="AU122" s="474">
        <f t="shared" si="17"/>
        <v>0</v>
      </c>
      <c r="AV122" s="474">
        <f t="shared" si="18"/>
        <v>0</v>
      </c>
      <c r="AW122" s="474">
        <f t="shared" si="19"/>
        <v>0</v>
      </c>
      <c r="AX122" s="474">
        <f t="shared" si="20"/>
        <v>842.7153076415035</v>
      </c>
      <c r="AY122" s="474">
        <f t="shared" si="21"/>
        <v>67.880262634440953</v>
      </c>
      <c r="AZ122" s="474">
        <f t="shared" si="22"/>
        <v>19.081159660525262</v>
      </c>
      <c r="BA122" s="474">
        <f t="shared" si="23"/>
        <v>49.28291866988129</v>
      </c>
      <c r="BB122" s="474">
        <f t="shared" si="24"/>
        <v>33.578535430583379</v>
      </c>
      <c r="BC122" s="475">
        <f t="shared" si="47"/>
        <v>2228.8062963921579</v>
      </c>
      <c r="BD122" s="647">
        <f t="shared" si="48"/>
        <v>0</v>
      </c>
      <c r="BE122" s="383">
        <f t="shared" si="49"/>
        <v>0.21671267242349809</v>
      </c>
      <c r="BF122" s="383">
        <f t="shared" si="50"/>
        <v>0.27485029734563748</v>
      </c>
      <c r="BG122" s="383">
        <f t="shared" si="51"/>
        <v>5.4140851295995239E-2</v>
      </c>
      <c r="BH122" s="383">
        <f t="shared" si="52"/>
        <v>0</v>
      </c>
      <c r="BI122" s="383">
        <f t="shared" si="53"/>
        <v>0</v>
      </c>
      <c r="BJ122" s="383">
        <f t="shared" si="54"/>
        <v>0</v>
      </c>
      <c r="BK122" s="383">
        <f t="shared" si="55"/>
        <v>0.45429617893486901</v>
      </c>
      <c r="BL122" s="383">
        <f t="shared" si="56"/>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83.238325189466195</v>
      </c>
      <c r="BW122" s="100">
        <f t="shared" si="59"/>
        <v>0.8087810160802047</v>
      </c>
      <c r="BX122" s="1385">
        <f t="shared" si="25"/>
        <v>22.453239900567326</v>
      </c>
      <c r="BY122" s="473">
        <f t="shared" si="60"/>
        <v>83.238325189466195</v>
      </c>
      <c r="BZ122" s="100">
        <f t="shared" si="61"/>
        <v>0.8087810160802047</v>
      </c>
      <c r="CA122" s="489">
        <f t="shared" si="26"/>
        <v>22.453239900567326</v>
      </c>
      <c r="CB122" s="579">
        <f t="shared" si="27"/>
        <v>0.35244968288885514</v>
      </c>
      <c r="CC122" s="471">
        <f t="shared" si="62"/>
        <v>0.45571760203373313</v>
      </c>
      <c r="CD122" s="100">
        <f t="shared" si="28"/>
        <v>0.35244968288885514</v>
      </c>
      <c r="CE122" s="471">
        <f t="shared" si="63"/>
        <v>0.45571760203373313</v>
      </c>
      <c r="CG122" s="473">
        <f t="shared" si="64"/>
        <v>1870.7242584391181</v>
      </c>
      <c r="CH122" s="474">
        <f t="shared" si="65"/>
        <v>823.77183353476767</v>
      </c>
      <c r="CI122" s="474">
        <f t="shared" si="66"/>
        <v>3137.331761418704</v>
      </c>
      <c r="CJ122" s="474">
        <f t="shared" si="67"/>
        <v>3971.4676822870501</v>
      </c>
      <c r="CK122" s="474">
        <f t="shared" si="68"/>
        <v>47.800464732149429</v>
      </c>
      <c r="CL122" s="474">
        <f t="shared" si="69"/>
        <v>9851.0960004117878</v>
      </c>
      <c r="CM122" s="576">
        <f t="shared" si="70"/>
        <v>0</v>
      </c>
    </row>
    <row r="123" spans="1:91">
      <c r="A123" s="89">
        <f>'Input data'!A143</f>
        <v>2043</v>
      </c>
      <c r="B123" s="152">
        <f>'Input data'!B143</f>
        <v>71.016168000000008</v>
      </c>
      <c r="C123" s="204">
        <f>'Input data'!C143</f>
        <v>8127.9459221782263</v>
      </c>
      <c r="D123" s="204">
        <f>'Input data'!D143</f>
        <v>20130442.654288623</v>
      </c>
      <c r="E123" s="579">
        <f t="shared" si="88"/>
        <v>1</v>
      </c>
      <c r="F123" s="100">
        <f t="shared" si="89"/>
        <v>0.36725000000000002</v>
      </c>
      <c r="G123" s="475">
        <f>B123*F123*'Input data'!$C$9</f>
        <v>798.25396717232968</v>
      </c>
      <c r="H123" s="301">
        <f>'Input data'!I143</f>
        <v>424.26313389388866</v>
      </c>
      <c r="I123" s="474">
        <f>'Input data'!K143</f>
        <v>30129.541992814895</v>
      </c>
      <c r="J123" s="474">
        <f t="shared" si="91"/>
        <v>2228.8062963921584</v>
      </c>
      <c r="K123" s="475">
        <f t="shared" si="73"/>
        <v>11772.94770078201</v>
      </c>
      <c r="L123" s="100">
        <f t="shared" si="90"/>
        <v>0.7</v>
      </c>
      <c r="M123" s="100">
        <f t="shared" si="87"/>
        <v>0.6</v>
      </c>
      <c r="N123" s="100">
        <f t="shared" si="87"/>
        <v>0.9</v>
      </c>
      <c r="O123" s="100">
        <f t="shared" si="87"/>
        <v>0.9</v>
      </c>
      <c r="P123" s="100">
        <f t="shared" si="87"/>
        <v>0.23600000000000002</v>
      </c>
      <c r="Q123" s="473">
        <f t="shared" si="31"/>
        <v>322.60824577371181</v>
      </c>
      <c r="R123" s="474">
        <f t="shared" si="32"/>
        <v>225.12606073668121</v>
      </c>
      <c r="S123" s="474">
        <f t="shared" si="33"/>
        <v>659.26233703167372</v>
      </c>
      <c r="T123" s="474">
        <f t="shared" si="34"/>
        <v>443.90598763140997</v>
      </c>
      <c r="U123" s="475">
        <f t="shared" si="35"/>
        <v>0</v>
      </c>
      <c r="V123" s="474">
        <f t="shared" si="9"/>
        <v>1650.9026311734767</v>
      </c>
      <c r="W123" s="579">
        <f t="shared" si="86"/>
        <v>0.5</v>
      </c>
      <c r="X123" s="475">
        <f t="shared" si="36"/>
        <v>3033.4854703020706</v>
      </c>
      <c r="Y123" s="474">
        <f t="shared" si="77"/>
        <v>4684.388101475547</v>
      </c>
      <c r="Z123" s="474">
        <f t="shared" si="78"/>
        <v>9317.3658956986219</v>
      </c>
      <c r="AA123" s="475">
        <f t="shared" si="79"/>
        <v>7088.5595993064635</v>
      </c>
      <c r="AB123" s="938">
        <f t="shared" si="37"/>
        <v>0.76079008580943563</v>
      </c>
      <c r="AC123" s="118" t="str">
        <f t="shared" si="38"/>
        <v>Yes</v>
      </c>
      <c r="AD123" s="938">
        <f t="shared" si="39"/>
        <v>0.76079008580943563</v>
      </c>
      <c r="AE123" s="579">
        <f t="shared" si="10"/>
        <v>0.3543953583316084</v>
      </c>
      <c r="AF123" s="475">
        <f t="shared" si="11"/>
        <v>273.90624853067283</v>
      </c>
      <c r="AG123" s="473">
        <f t="shared" si="40"/>
        <v>2228.8062963921584</v>
      </c>
      <c r="AH123" s="474">
        <f t="shared" si="80"/>
        <v>9909.8488625160699</v>
      </c>
      <c r="AI123" s="474">
        <f t="shared" si="81"/>
        <v>6437.6604656145792</v>
      </c>
      <c r="AJ123" s="474">
        <f t="shared" si="12"/>
        <v>875.45653738120745</v>
      </c>
      <c r="AK123" s="474">
        <f t="shared" si="41"/>
        <v>19451.772161904017</v>
      </c>
      <c r="AL123" s="640">
        <f t="shared" si="13"/>
        <v>0</v>
      </c>
      <c r="AM123" s="100">
        <f t="shared" si="42"/>
        <v>0.11458114344754869</v>
      </c>
      <c r="AN123" s="100">
        <f t="shared" si="43"/>
        <v>0.50945737900037458</v>
      </c>
      <c r="AO123" s="100">
        <f t="shared" si="44"/>
        <v>0.33095495937499381</v>
      </c>
      <c r="AP123" s="100">
        <f t="shared" si="45"/>
        <v>4.5006518177082858E-2</v>
      </c>
      <c r="AQ123" s="100">
        <f t="shared" si="46"/>
        <v>1</v>
      </c>
      <c r="AR123" s="473">
        <f t="shared" si="14"/>
        <v>483.98064956869058</v>
      </c>
      <c r="AS123" s="474">
        <f t="shared" si="15"/>
        <v>613.81839813935051</v>
      </c>
      <c r="AT123" s="474">
        <f t="shared" si="16"/>
        <v>120.43516035386973</v>
      </c>
      <c r="AU123" s="474">
        <f t="shared" si="17"/>
        <v>0</v>
      </c>
      <c r="AV123" s="474">
        <f t="shared" si="18"/>
        <v>0</v>
      </c>
      <c r="AW123" s="474">
        <f t="shared" si="19"/>
        <v>0</v>
      </c>
      <c r="AX123" s="474">
        <f t="shared" si="20"/>
        <v>841.07896545270023</v>
      </c>
      <c r="AY123" s="474">
        <f t="shared" si="21"/>
        <v>67.74845615539806</v>
      </c>
      <c r="AZ123" s="474">
        <f t="shared" si="22"/>
        <v>19.044108824637185</v>
      </c>
      <c r="BA123" s="474">
        <f t="shared" si="23"/>
        <v>49.187223577747929</v>
      </c>
      <c r="BB123" s="474">
        <f t="shared" si="24"/>
        <v>33.513334319763324</v>
      </c>
      <c r="BC123" s="475">
        <f t="shared" si="47"/>
        <v>2228.8062963921575</v>
      </c>
      <c r="BD123" s="647">
        <f t="shared" si="48"/>
        <v>0</v>
      </c>
      <c r="BE123" s="383">
        <f t="shared" si="49"/>
        <v>0.21714791920326412</v>
      </c>
      <c r="BF123" s="383">
        <f t="shared" si="50"/>
        <v>0.27540230801257098</v>
      </c>
      <c r="BG123" s="383">
        <f t="shared" si="51"/>
        <v>5.4035723314682892E-2</v>
      </c>
      <c r="BH123" s="383">
        <f t="shared" si="52"/>
        <v>0</v>
      </c>
      <c r="BI123" s="383">
        <f t="shared" si="53"/>
        <v>0</v>
      </c>
      <c r="BJ123" s="383">
        <f t="shared" si="54"/>
        <v>0</v>
      </c>
      <c r="BK123" s="383">
        <f t="shared" si="55"/>
        <v>0.45341404946948205</v>
      </c>
      <c r="BL123" s="383">
        <f t="shared" si="56"/>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83.620224399017232</v>
      </c>
      <c r="BW123" s="100">
        <f t="shared" si="59"/>
        <v>0.8096543260878607</v>
      </c>
      <c r="BX123" s="1385">
        <f t="shared" si="25"/>
        <v>20.130442654288622</v>
      </c>
      <c r="BY123" s="473">
        <f t="shared" si="60"/>
        <v>83.620224399017232</v>
      </c>
      <c r="BZ123" s="100">
        <f t="shared" si="61"/>
        <v>0.8096543260878607</v>
      </c>
      <c r="CA123" s="489">
        <f t="shared" si="26"/>
        <v>20.130442654288622</v>
      </c>
      <c r="CB123" s="579">
        <f t="shared" si="27"/>
        <v>0.3543953583316084</v>
      </c>
      <c r="CC123" s="471">
        <f t="shared" si="62"/>
        <v>0.45582200337323497</v>
      </c>
      <c r="CD123" s="100">
        <f t="shared" si="28"/>
        <v>0.3543953583316084</v>
      </c>
      <c r="CE123" s="471">
        <f t="shared" si="63"/>
        <v>0.45582200337323497</v>
      </c>
      <c r="CG123" s="473">
        <f t="shared" si="64"/>
        <v>1881.8814336799858</v>
      </c>
      <c r="CH123" s="474">
        <f t="shared" si="65"/>
        <v>828.68488614729279</v>
      </c>
      <c r="CI123" s="474">
        <f t="shared" si="66"/>
        <v>3156.0431028112057</v>
      </c>
      <c r="CJ123" s="474">
        <f t="shared" si="67"/>
        <v>3995.1538886826906</v>
      </c>
      <c r="CK123" s="474">
        <f t="shared" si="68"/>
        <v>48.085551194895416</v>
      </c>
      <c r="CL123" s="474">
        <f t="shared" si="69"/>
        <v>9909.8488625160717</v>
      </c>
      <c r="CM123" s="576">
        <f t="shared" si="70"/>
        <v>0</v>
      </c>
    </row>
    <row r="124" spans="1:91">
      <c r="A124" s="89">
        <f>'Input data'!A144</f>
        <v>2044</v>
      </c>
      <c r="B124" s="152">
        <f>'Input data'!B144</f>
        <v>71.423670999999999</v>
      </c>
      <c r="C124" s="204">
        <f>'Input data'!C144</f>
        <v>8368.8893349840855</v>
      </c>
      <c r="D124" s="204">
        <f>'Input data'!D144</f>
        <v>17937118.955715362</v>
      </c>
      <c r="E124" s="579">
        <f t="shared" si="88"/>
        <v>1</v>
      </c>
      <c r="F124" s="100">
        <f t="shared" si="89"/>
        <v>0.36725000000000002</v>
      </c>
      <c r="G124" s="475">
        <f>B124*F124*'Input data'!$C$9</f>
        <v>802.83448588441524</v>
      </c>
      <c r="H124" s="301">
        <f>'Input data'!I144</f>
        <v>424.26313389388866</v>
      </c>
      <c r="I124" s="474">
        <f>'Input data'!K144</f>
        <v>30302.430492666052</v>
      </c>
      <c r="J124" s="474">
        <f t="shared" si="91"/>
        <v>2228.8062963921584</v>
      </c>
      <c r="K124" s="475">
        <f t="shared" si="73"/>
        <v>11853.292176128953</v>
      </c>
      <c r="L124" s="100">
        <f t="shared" si="90"/>
        <v>0.7</v>
      </c>
      <c r="M124" s="100">
        <f t="shared" si="87"/>
        <v>0.6</v>
      </c>
      <c r="N124" s="100">
        <f t="shared" si="87"/>
        <v>0.9</v>
      </c>
      <c r="O124" s="100">
        <f t="shared" si="87"/>
        <v>0.9</v>
      </c>
      <c r="P124" s="100">
        <f t="shared" si="87"/>
        <v>0.23600000000000002</v>
      </c>
      <c r="Q124" s="473">
        <f t="shared" si="31"/>
        <v>324.45942743670344</v>
      </c>
      <c r="R124" s="474">
        <f t="shared" si="32"/>
        <v>226.41787283682675</v>
      </c>
      <c r="S124" s="474">
        <f t="shared" si="33"/>
        <v>663.04529783754879</v>
      </c>
      <c r="T124" s="474">
        <f t="shared" si="34"/>
        <v>446.45319662299835</v>
      </c>
      <c r="U124" s="475">
        <f t="shared" si="35"/>
        <v>0</v>
      </c>
      <c r="V124" s="474">
        <f t="shared" si="9"/>
        <v>1660.3757947340773</v>
      </c>
      <c r="W124" s="579">
        <f t="shared" si="86"/>
        <v>0.5</v>
      </c>
      <c r="X124" s="475">
        <f t="shared" si="36"/>
        <v>3033.4854703020706</v>
      </c>
      <c r="Y124" s="474">
        <f t="shared" si="77"/>
        <v>4693.8612650361483</v>
      </c>
      <c r="Z124" s="474">
        <f t="shared" si="78"/>
        <v>9388.2372074849627</v>
      </c>
      <c r="AA124" s="475">
        <f t="shared" si="79"/>
        <v>7159.4309110928043</v>
      </c>
      <c r="AB124" s="938">
        <f t="shared" si="37"/>
        <v>0.76259586894383136</v>
      </c>
      <c r="AC124" s="118" t="str">
        <f t="shared" si="38"/>
        <v>Yes</v>
      </c>
      <c r="AD124" s="938">
        <f t="shared" si="39"/>
        <v>0.76259586894383136</v>
      </c>
      <c r="AE124" s="579">
        <f t="shared" si="10"/>
        <v>0.35625581557970565</v>
      </c>
      <c r="AF124" s="475">
        <f t="shared" si="11"/>
        <v>273.11692510811952</v>
      </c>
      <c r="AG124" s="473">
        <f t="shared" si="40"/>
        <v>2228.8062963921584</v>
      </c>
      <c r="AH124" s="474">
        <f t="shared" si="80"/>
        <v>9966.7132816300655</v>
      </c>
      <c r="AI124" s="474">
        <f t="shared" si="81"/>
        <v>6437.6604656145792</v>
      </c>
      <c r="AJ124" s="474">
        <f t="shared" si="12"/>
        <v>873.83335981716289</v>
      </c>
      <c r="AK124" s="474">
        <f t="shared" si="41"/>
        <v>19507.013403453966</v>
      </c>
      <c r="AL124" s="640">
        <f t="shared" si="13"/>
        <v>0</v>
      </c>
      <c r="AM124" s="100">
        <f t="shared" si="42"/>
        <v>0.11425666504117539</v>
      </c>
      <c r="AN124" s="100">
        <f t="shared" si="43"/>
        <v>0.51092973975530931</v>
      </c>
      <c r="AO124" s="100">
        <f t="shared" si="44"/>
        <v>0.3300177393877583</v>
      </c>
      <c r="AP124" s="100">
        <f t="shared" si="45"/>
        <v>4.4795855815756992E-2</v>
      </c>
      <c r="AQ124" s="100">
        <f t="shared" si="46"/>
        <v>0.99999999999999989</v>
      </c>
      <c r="AR124" s="473">
        <f t="shared" si="14"/>
        <v>484.90513905760633</v>
      </c>
      <c r="AS124" s="474">
        <f t="shared" si="15"/>
        <v>614.99090091955202</v>
      </c>
      <c r="AT124" s="474">
        <f t="shared" si="16"/>
        <v>120.2118624037587</v>
      </c>
      <c r="AU124" s="474">
        <f t="shared" si="17"/>
        <v>0</v>
      </c>
      <c r="AV124" s="474">
        <f t="shared" si="18"/>
        <v>0</v>
      </c>
      <c r="AW124" s="474">
        <f t="shared" si="19"/>
        <v>0</v>
      </c>
      <c r="AX124" s="474">
        <f t="shared" si="20"/>
        <v>839.51952709337695</v>
      </c>
      <c r="AY124" s="474">
        <f t="shared" si="21"/>
        <v>67.622844238261621</v>
      </c>
      <c r="AZ124" s="474">
        <f t="shared" si="22"/>
        <v>19.00879928172839</v>
      </c>
      <c r="BA124" s="474">
        <f t="shared" si="23"/>
        <v>49.09602590620176</v>
      </c>
      <c r="BB124" s="474">
        <f t="shared" si="24"/>
        <v>33.451197491672595</v>
      </c>
      <c r="BC124" s="475">
        <f t="shared" si="47"/>
        <v>2228.8062963921584</v>
      </c>
      <c r="BD124" s="647">
        <f t="shared" si="48"/>
        <v>0</v>
      </c>
      <c r="BE124" s="383">
        <f t="shared" si="49"/>
        <v>0.21756271051573128</v>
      </c>
      <c r="BF124" s="383">
        <f t="shared" si="50"/>
        <v>0.27592837561301664</v>
      </c>
      <c r="BG124" s="383">
        <f t="shared" si="51"/>
        <v>5.3935536075229856E-2</v>
      </c>
      <c r="BH124" s="383">
        <f t="shared" si="52"/>
        <v>0</v>
      </c>
      <c r="BI124" s="383">
        <f t="shared" si="53"/>
        <v>0</v>
      </c>
      <c r="BJ124" s="383">
        <f t="shared" si="54"/>
        <v>0</v>
      </c>
      <c r="BK124" s="383">
        <f t="shared" si="55"/>
        <v>0.45257337779602214</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84.033584590862731</v>
      </c>
      <c r="BW124" s="100">
        <f t="shared" si="59"/>
        <v>0.81059063416835475</v>
      </c>
      <c r="BX124" s="1385">
        <f t="shared" si="25"/>
        <v>17.937118955715363</v>
      </c>
      <c r="BY124" s="473">
        <f t="shared" si="60"/>
        <v>84.033584590862731</v>
      </c>
      <c r="BZ124" s="100">
        <f t="shared" si="61"/>
        <v>0.81059063416835475</v>
      </c>
      <c r="CA124" s="489">
        <f t="shared" si="26"/>
        <v>17.937118955715363</v>
      </c>
      <c r="CB124" s="579">
        <f t="shared" si="27"/>
        <v>0.35625581557970565</v>
      </c>
      <c r="CC124" s="471">
        <f t="shared" si="62"/>
        <v>0.45603938319844894</v>
      </c>
      <c r="CD124" s="100">
        <f t="shared" si="28"/>
        <v>0.35625581557970565</v>
      </c>
      <c r="CE124" s="471">
        <f t="shared" si="63"/>
        <v>0.45603938319844894</v>
      </c>
      <c r="CG124" s="473">
        <f t="shared" si="64"/>
        <v>1892.6799933807695</v>
      </c>
      <c r="CH124" s="474">
        <f t="shared" si="65"/>
        <v>833.44002271224622</v>
      </c>
      <c r="CI124" s="474">
        <f t="shared" si="66"/>
        <v>3174.1530215627336</v>
      </c>
      <c r="CJ124" s="474">
        <f t="shared" si="67"/>
        <v>4018.078769606987</v>
      </c>
      <c r="CK124" s="474">
        <f t="shared" si="68"/>
        <v>48.3614743673281</v>
      </c>
      <c r="CL124" s="474">
        <f t="shared" si="69"/>
        <v>9966.7132816300636</v>
      </c>
      <c r="CM124" s="576">
        <f t="shared" si="70"/>
        <v>0</v>
      </c>
    </row>
    <row r="125" spans="1:91">
      <c r="A125" s="89">
        <f>'Input data'!A145</f>
        <v>2045</v>
      </c>
      <c r="B125" s="152">
        <f>'Input data'!B145</f>
        <v>71.816201000000007</v>
      </c>
      <c r="C125" s="204">
        <f>'Input data'!C145</f>
        <v>8606.6033634151627</v>
      </c>
      <c r="D125" s="204">
        <f>'Input data'!D145</f>
        <v>16782742.966516778</v>
      </c>
      <c r="E125" s="579">
        <f t="shared" si="88"/>
        <v>1</v>
      </c>
      <c r="F125" s="100">
        <f t="shared" si="89"/>
        <v>0.36725000000000002</v>
      </c>
      <c r="G125" s="475">
        <f>B125*F125*'Input data'!$C$9</f>
        <v>807.24670127928368</v>
      </c>
      <c r="H125" s="301">
        <f>'Input data'!I145</f>
        <v>424.26313389388866</v>
      </c>
      <c r="I125" s="474">
        <f>'Input data'!K145</f>
        <v>30468.966500613424</v>
      </c>
      <c r="J125" s="474">
        <f t="shared" si="91"/>
        <v>2228.8062963921584</v>
      </c>
      <c r="K125" s="475">
        <f t="shared" si="73"/>
        <v>11930.684531296734</v>
      </c>
      <c r="L125" s="100">
        <f t="shared" si="90"/>
        <v>0.7</v>
      </c>
      <c r="M125" s="100">
        <f t="shared" si="87"/>
        <v>0.6</v>
      </c>
      <c r="N125" s="100">
        <f t="shared" si="87"/>
        <v>0.9</v>
      </c>
      <c r="O125" s="100">
        <f t="shared" si="87"/>
        <v>0.9</v>
      </c>
      <c r="P125" s="100">
        <f t="shared" si="87"/>
        <v>0.23600000000000002</v>
      </c>
      <c r="Q125" s="473">
        <f t="shared" si="31"/>
        <v>326.24259059911947</v>
      </c>
      <c r="R125" s="474">
        <f t="shared" si="32"/>
        <v>227.66221951321984</v>
      </c>
      <c r="S125" s="474">
        <f t="shared" si="33"/>
        <v>666.68926022587448</v>
      </c>
      <c r="T125" s="474">
        <f t="shared" si="34"/>
        <v>448.90681278157399</v>
      </c>
      <c r="U125" s="475">
        <f t="shared" si="35"/>
        <v>0</v>
      </c>
      <c r="V125" s="474">
        <f t="shared" si="9"/>
        <v>1669.5008831197879</v>
      </c>
      <c r="W125" s="579">
        <f t="shared" si="86"/>
        <v>0.5</v>
      </c>
      <c r="X125" s="475">
        <f t="shared" si="36"/>
        <v>3033.4854703020706</v>
      </c>
      <c r="Y125" s="474">
        <f t="shared" si="77"/>
        <v>4702.9863534218584</v>
      </c>
      <c r="Z125" s="474">
        <f t="shared" si="78"/>
        <v>9456.5044742670343</v>
      </c>
      <c r="AA125" s="475">
        <f t="shared" si="79"/>
        <v>7227.6981778748759</v>
      </c>
      <c r="AB125" s="938">
        <f t="shared" si="37"/>
        <v>0.76430970847027369</v>
      </c>
      <c r="AC125" s="118" t="str">
        <f t="shared" si="38"/>
        <v>Yes</v>
      </c>
      <c r="AD125" s="938">
        <f t="shared" si="39"/>
        <v>0.76430970847027369</v>
      </c>
      <c r="AE125" s="579">
        <f t="shared" si="10"/>
        <v>0.3580271944924307</v>
      </c>
      <c r="AF125" s="475">
        <f t="shared" si="11"/>
        <v>272.36539433929323</v>
      </c>
      <c r="AG125" s="473">
        <f t="shared" si="40"/>
        <v>2228.8062963921584</v>
      </c>
      <c r="AH125" s="474">
        <f t="shared" si="80"/>
        <v>10021.488315028142</v>
      </c>
      <c r="AI125" s="474">
        <f t="shared" si="81"/>
        <v>6437.6604656145792</v>
      </c>
      <c r="AJ125" s="474">
        <f t="shared" si="12"/>
        <v>872.29282828006592</v>
      </c>
      <c r="AK125" s="474">
        <f t="shared" si="41"/>
        <v>19560.247905314947</v>
      </c>
      <c r="AL125" s="640">
        <f t="shared" si="13"/>
        <v>0</v>
      </c>
      <c r="AM125" s="100">
        <f t="shared" si="42"/>
        <v>0.11394570800846256</v>
      </c>
      <c r="AN125" s="100">
        <f t="shared" si="43"/>
        <v>0.51233953493529516</v>
      </c>
      <c r="AO125" s="100">
        <f t="shared" si="44"/>
        <v>0.32911957439278294</v>
      </c>
      <c r="AP125" s="100">
        <f t="shared" si="45"/>
        <v>4.4595182663459236E-2</v>
      </c>
      <c r="AQ125" s="100">
        <f t="shared" si="46"/>
        <v>0.99999999999999989</v>
      </c>
      <c r="AR125" s="473">
        <f t="shared" si="14"/>
        <v>485.78255705853041</v>
      </c>
      <c r="AS125" s="474">
        <f t="shared" si="15"/>
        <v>616.10370431841875</v>
      </c>
      <c r="AT125" s="474">
        <f t="shared" si="16"/>
        <v>119.9999339358356</v>
      </c>
      <c r="AU125" s="474">
        <f t="shared" si="17"/>
        <v>0</v>
      </c>
      <c r="AV125" s="474">
        <f t="shared" si="18"/>
        <v>0</v>
      </c>
      <c r="AW125" s="474">
        <f t="shared" si="19"/>
        <v>0</v>
      </c>
      <c r="AX125" s="474">
        <f t="shared" si="20"/>
        <v>838.03948940316241</v>
      </c>
      <c r="AY125" s="474">
        <f t="shared" si="21"/>
        <v>67.503628002114439</v>
      </c>
      <c r="AZ125" s="474">
        <f t="shared" si="22"/>
        <v>18.975287566426186</v>
      </c>
      <c r="BA125" s="474">
        <f t="shared" si="23"/>
        <v>49.009471673172314</v>
      </c>
      <c r="BB125" s="474">
        <f t="shared" si="24"/>
        <v>33.392224434497976</v>
      </c>
      <c r="BC125" s="475">
        <f t="shared" si="47"/>
        <v>2228.8062963921584</v>
      </c>
      <c r="BD125" s="647">
        <f t="shared" si="48"/>
        <v>0</v>
      </c>
      <c r="BE125" s="383">
        <f t="shared" si="49"/>
        <v>0.21795638223244546</v>
      </c>
      <c r="BF125" s="383">
        <f t="shared" si="50"/>
        <v>0.27642765785242351</v>
      </c>
      <c r="BG125" s="383">
        <f t="shared" si="51"/>
        <v>5.3840449988894687E-2</v>
      </c>
      <c r="BH125" s="383">
        <f t="shared" si="52"/>
        <v>0</v>
      </c>
      <c r="BI125" s="383">
        <f t="shared" si="53"/>
        <v>0</v>
      </c>
      <c r="BJ125" s="383">
        <f t="shared" si="54"/>
        <v>0</v>
      </c>
      <c r="BK125" s="383">
        <f t="shared" si="55"/>
        <v>0.45177550992623622</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84.84395830987377</v>
      </c>
      <c r="BW125" s="100">
        <f t="shared" si="59"/>
        <v>0.81239974792568226</v>
      </c>
      <c r="BX125" s="1385">
        <f t="shared" si="25"/>
        <v>16.782742966516778</v>
      </c>
      <c r="BY125" s="473">
        <f t="shared" si="60"/>
        <v>84.84395830987377</v>
      </c>
      <c r="BZ125" s="100">
        <f t="shared" si="61"/>
        <v>0.81239974792568226</v>
      </c>
      <c r="CA125" s="489">
        <f t="shared" si="26"/>
        <v>16.782742966516778</v>
      </c>
      <c r="CB125" s="579">
        <f t="shared" si="27"/>
        <v>0.3580271944924307</v>
      </c>
      <c r="CC125" s="471">
        <f t="shared" si="62"/>
        <v>0.45745736809684456</v>
      </c>
      <c r="CD125" s="100">
        <f t="shared" si="28"/>
        <v>0.3580271944924307</v>
      </c>
      <c r="CE125" s="471">
        <f t="shared" si="63"/>
        <v>0.45745736809684456</v>
      </c>
      <c r="CG125" s="473">
        <f t="shared" si="64"/>
        <v>1903.0817784948638</v>
      </c>
      <c r="CH125" s="474">
        <f t="shared" si="65"/>
        <v>838.02043992596293</v>
      </c>
      <c r="CI125" s="474">
        <f t="shared" si="66"/>
        <v>3191.5975223579121</v>
      </c>
      <c r="CJ125" s="474">
        <f t="shared" si="67"/>
        <v>4040.1613150341727</v>
      </c>
      <c r="CK125" s="474">
        <f t="shared" si="68"/>
        <v>48.627259215231085</v>
      </c>
      <c r="CL125" s="474">
        <f t="shared" si="69"/>
        <v>10021.488315028142</v>
      </c>
      <c r="CM125" s="576">
        <f t="shared" si="70"/>
        <v>0</v>
      </c>
    </row>
    <row r="126" spans="1:91">
      <c r="A126" s="89">
        <f>'Input data'!A146</f>
        <v>2046</v>
      </c>
      <c r="B126" s="152">
        <f>'Input data'!B146</f>
        <v>72.192155</v>
      </c>
      <c r="C126" s="204">
        <f>'Input data'!C146</f>
        <v>8845.4005301521538</v>
      </c>
      <c r="D126" s="204">
        <f>'Input data'!D146</f>
        <v>13700884.827145061</v>
      </c>
      <c r="E126" s="579">
        <f t="shared" si="88"/>
        <v>1</v>
      </c>
      <c r="F126" s="100">
        <f t="shared" si="89"/>
        <v>0.36725000000000002</v>
      </c>
      <c r="G126" s="475">
        <f>B126*F126*'Input data'!$C$9</f>
        <v>811.47259490922863</v>
      </c>
      <c r="H126" s="301">
        <f>'Input data'!I146</f>
        <v>424.26313389388866</v>
      </c>
      <c r="I126" s="474">
        <f>'Input data'!K146</f>
        <v>30628.469922853365</v>
      </c>
      <c r="J126" s="474">
        <f t="shared" si="91"/>
        <v>2228.8062963921584</v>
      </c>
      <c r="K126" s="475">
        <f t="shared" si="73"/>
        <v>12004.808714148357</v>
      </c>
      <c r="L126" s="100">
        <f t="shared" si="90"/>
        <v>0.7</v>
      </c>
      <c r="M126" s="100">
        <f t="shared" si="87"/>
        <v>0.6</v>
      </c>
      <c r="N126" s="100">
        <f t="shared" si="87"/>
        <v>0.9</v>
      </c>
      <c r="O126" s="100">
        <f t="shared" si="87"/>
        <v>0.9</v>
      </c>
      <c r="P126" s="100">
        <f t="shared" si="87"/>
        <v>0.23600000000000002</v>
      </c>
      <c r="Q126" s="473">
        <f t="shared" si="31"/>
        <v>327.95045324289958</v>
      </c>
      <c r="R126" s="474">
        <f t="shared" si="32"/>
        <v>228.85401914732859</v>
      </c>
      <c r="S126" s="474">
        <f t="shared" si="33"/>
        <v>670.17934311314639</v>
      </c>
      <c r="T126" s="474">
        <f t="shared" si="34"/>
        <v>451.25681611706796</v>
      </c>
      <c r="U126" s="475">
        <f t="shared" si="35"/>
        <v>0</v>
      </c>
      <c r="V126" s="474">
        <f t="shared" si="9"/>
        <v>1678.2406316204424</v>
      </c>
      <c r="W126" s="579">
        <f t="shared" si="86"/>
        <v>0.5</v>
      </c>
      <c r="X126" s="475">
        <f t="shared" si="36"/>
        <v>3033.4854703020706</v>
      </c>
      <c r="Y126" s="474">
        <f t="shared" si="77"/>
        <v>4711.7261019225134</v>
      </c>
      <c r="Z126" s="474">
        <f t="shared" si="78"/>
        <v>9521.8889086180025</v>
      </c>
      <c r="AA126" s="475">
        <f t="shared" si="79"/>
        <v>7293.0826122258441</v>
      </c>
      <c r="AB126" s="938">
        <f t="shared" si="37"/>
        <v>0.76592813487091549</v>
      </c>
      <c r="AC126" s="118" t="str">
        <f t="shared" si="38"/>
        <v>Yes</v>
      </c>
      <c r="AD126" s="938">
        <f t="shared" si="39"/>
        <v>0.76592813487091549</v>
      </c>
      <c r="AE126" s="579">
        <f t="shared" si="10"/>
        <v>0.35970503432823298</v>
      </c>
      <c r="AF126" s="475">
        <f t="shared" si="11"/>
        <v>271.65354875238376</v>
      </c>
      <c r="AG126" s="473">
        <f t="shared" si="40"/>
        <v>2228.8062963921584</v>
      </c>
      <c r="AH126" s="474">
        <f t="shared" si="80"/>
        <v>10073.950274384471</v>
      </c>
      <c r="AI126" s="474">
        <f t="shared" si="81"/>
        <v>6437.6604656145792</v>
      </c>
      <c r="AJ126" s="474">
        <f t="shared" si="12"/>
        <v>870.8380614409358</v>
      </c>
      <c r="AK126" s="474">
        <f t="shared" si="41"/>
        <v>19611.255097832145</v>
      </c>
      <c r="AL126" s="640">
        <f t="shared" si="13"/>
        <v>0</v>
      </c>
      <c r="AM126" s="100">
        <f t="shared" si="42"/>
        <v>0.11364934499467776</v>
      </c>
      <c r="AN126" s="100">
        <f t="shared" si="43"/>
        <v>0.51368207818060863</v>
      </c>
      <c r="AO126" s="100">
        <f t="shared" si="44"/>
        <v>0.3282635626072809</v>
      </c>
      <c r="AP126" s="100">
        <f t="shared" si="45"/>
        <v>4.4405014217432696E-2</v>
      </c>
      <c r="AQ126" s="100">
        <f t="shared" si="46"/>
        <v>0.99999999999999989</v>
      </c>
      <c r="AR126" s="473">
        <f t="shared" si="14"/>
        <v>486.61112731565476</v>
      </c>
      <c r="AS126" s="474">
        <f t="shared" si="15"/>
        <v>617.15455556304448</v>
      </c>
      <c r="AT126" s="474">
        <f t="shared" si="16"/>
        <v>119.79980398070128</v>
      </c>
      <c r="AU126" s="474">
        <f t="shared" si="17"/>
        <v>0</v>
      </c>
      <c r="AV126" s="474">
        <f t="shared" si="18"/>
        <v>0</v>
      </c>
      <c r="AW126" s="474">
        <f t="shared" si="19"/>
        <v>0</v>
      </c>
      <c r="AX126" s="474">
        <f t="shared" si="20"/>
        <v>836.64184858858744</v>
      </c>
      <c r="AY126" s="474">
        <f t="shared" si="21"/>
        <v>67.39104878977345</v>
      </c>
      <c r="AZ126" s="474">
        <f t="shared" si="22"/>
        <v>18.94364152025944</v>
      </c>
      <c r="BA126" s="474">
        <f t="shared" si="23"/>
        <v>48.92773610011475</v>
      </c>
      <c r="BB126" s="474">
        <f t="shared" si="24"/>
        <v>33.336534534022839</v>
      </c>
      <c r="BC126" s="475">
        <f t="shared" si="47"/>
        <v>2228.8062963921584</v>
      </c>
      <c r="BD126" s="647">
        <f t="shared" si="48"/>
        <v>0</v>
      </c>
      <c r="BE126" s="383">
        <f t="shared" si="49"/>
        <v>0.21832813739953449</v>
      </c>
      <c r="BF126" s="383">
        <f t="shared" si="50"/>
        <v>0.27689914397767662</v>
      </c>
      <c r="BG126" s="383">
        <f t="shared" si="51"/>
        <v>5.3750657549121762E-2</v>
      </c>
      <c r="BH126" s="383">
        <f t="shared" si="52"/>
        <v>0</v>
      </c>
      <c r="BI126" s="383">
        <f t="shared" si="53"/>
        <v>0</v>
      </c>
      <c r="BJ126" s="383">
        <f t="shared" si="54"/>
        <v>0</v>
      </c>
      <c r="BK126" s="383">
        <f t="shared" si="55"/>
        <v>0.4510220610736671</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84.886665700946992</v>
      </c>
      <c r="BW126" s="100">
        <f t="shared" si="59"/>
        <v>0.81249413162263384</v>
      </c>
      <c r="BX126" s="1385">
        <f t="shared" si="25"/>
        <v>13.70088482714506</v>
      </c>
      <c r="BY126" s="473">
        <f t="shared" si="60"/>
        <v>84.886665700946992</v>
      </c>
      <c r="BZ126" s="100">
        <f t="shared" si="61"/>
        <v>0.81249413162263384</v>
      </c>
      <c r="CA126" s="489">
        <f t="shared" si="26"/>
        <v>13.70088482714506</v>
      </c>
      <c r="CB126" s="579">
        <f t="shared" si="27"/>
        <v>0.35970503432823298</v>
      </c>
      <c r="CC126" s="471">
        <f t="shared" si="62"/>
        <v>0.45658303041628712</v>
      </c>
      <c r="CD126" s="100">
        <f t="shared" si="28"/>
        <v>0.35970503432823298</v>
      </c>
      <c r="CE126" s="471">
        <f t="shared" si="63"/>
        <v>0.45658303041628712</v>
      </c>
      <c r="CG126" s="473">
        <f t="shared" si="64"/>
        <v>1913.0443105835807</v>
      </c>
      <c r="CH126" s="474">
        <f t="shared" si="65"/>
        <v>842.40743244415432</v>
      </c>
      <c r="CI126" s="474">
        <f t="shared" si="66"/>
        <v>3208.3053659671905</v>
      </c>
      <c r="CJ126" s="474">
        <f t="shared" si="67"/>
        <v>4061.3113450536148</v>
      </c>
      <c r="CK126" s="474">
        <f t="shared" si="68"/>
        <v>48.881820335931458</v>
      </c>
      <c r="CL126" s="474">
        <f t="shared" si="69"/>
        <v>10073.950274384471</v>
      </c>
      <c r="CM126" s="576">
        <f t="shared" si="70"/>
        <v>0</v>
      </c>
    </row>
    <row r="127" spans="1:91" s="1" customFormat="1">
      <c r="A127" s="89">
        <f>'Input data'!A147</f>
        <v>2047</v>
      </c>
      <c r="B127" s="152">
        <f>'Input data'!B147</f>
        <v>72.55139299999999</v>
      </c>
      <c r="C127" s="204">
        <f>'Input data'!C147</f>
        <v>9086.3460453705939</v>
      </c>
      <c r="D127" s="204">
        <f>'Input data'!D147</f>
        <v>10954052.763386235</v>
      </c>
      <c r="E127" s="579">
        <f t="shared" si="88"/>
        <v>1</v>
      </c>
      <c r="F127" s="100">
        <f t="shared" si="89"/>
        <v>0.36725000000000002</v>
      </c>
      <c r="G127" s="475">
        <f>B127*F127*'Input data'!$C$9</f>
        <v>815.51059311069514</v>
      </c>
      <c r="H127" s="301">
        <f>'Input data'!I147</f>
        <v>424.26313389388866</v>
      </c>
      <c r="I127" s="474">
        <f>'Input data'!K147</f>
        <v>30780.881362547134</v>
      </c>
      <c r="J127" s="474">
        <f t="shared" si="91"/>
        <v>2228.8062963921584</v>
      </c>
      <c r="K127" s="475">
        <f t="shared" si="73"/>
        <v>12075.637121877098</v>
      </c>
      <c r="L127" s="100">
        <f t="shared" si="90"/>
        <v>0.7</v>
      </c>
      <c r="M127" s="100">
        <f t="shared" si="90"/>
        <v>0.6</v>
      </c>
      <c r="N127" s="100">
        <f t="shared" si="90"/>
        <v>0.9</v>
      </c>
      <c r="O127" s="100">
        <f t="shared" si="90"/>
        <v>0.9</v>
      </c>
      <c r="P127" s="100">
        <f t="shared" si="90"/>
        <v>0.23600000000000002</v>
      </c>
      <c r="Q127" s="473">
        <f t="shared" si="31"/>
        <v>329.58237938393336</v>
      </c>
      <c r="R127" s="474">
        <f t="shared" si="32"/>
        <v>229.99282792967404</v>
      </c>
      <c r="S127" s="474">
        <f t="shared" si="33"/>
        <v>673.51424684141512</v>
      </c>
      <c r="T127" s="474">
        <f t="shared" si="34"/>
        <v>453.50233152117562</v>
      </c>
      <c r="U127" s="475">
        <f t="shared" si="35"/>
        <v>0</v>
      </c>
      <c r="V127" s="474">
        <f t="shared" si="9"/>
        <v>1686.591785676198</v>
      </c>
      <c r="W127" s="579">
        <f t="shared" si="86"/>
        <v>0.5</v>
      </c>
      <c r="X127" s="475">
        <f t="shared" si="36"/>
        <v>3033.4854703020706</v>
      </c>
      <c r="Y127" s="474">
        <f t="shared" si="77"/>
        <v>4720.077255978269</v>
      </c>
      <c r="Z127" s="474">
        <f t="shared" si="78"/>
        <v>9584.3661622909876</v>
      </c>
      <c r="AA127" s="475">
        <f t="shared" si="79"/>
        <v>7355.5598658988292</v>
      </c>
      <c r="AB127" s="938">
        <f t="shared" si="37"/>
        <v>0.76745397049194142</v>
      </c>
      <c r="AC127" s="118" t="str">
        <f t="shared" si="38"/>
        <v>Yes</v>
      </c>
      <c r="AD127" s="938">
        <f t="shared" si="39"/>
        <v>0.76745397049194142</v>
      </c>
      <c r="AE127" s="579">
        <f t="shared" si="10"/>
        <v>0.3612914238418905</v>
      </c>
      <c r="AF127" s="475">
        <f t="shared" si="11"/>
        <v>270.98050216574302</v>
      </c>
      <c r="AG127" s="473">
        <f t="shared" si="40"/>
        <v>2228.8062963921584</v>
      </c>
      <c r="AH127" s="474">
        <f t="shared" si="80"/>
        <v>10124.07962360073</v>
      </c>
      <c r="AI127" s="474">
        <f t="shared" si="81"/>
        <v>6437.6604656145792</v>
      </c>
      <c r="AJ127" s="474">
        <f t="shared" si="12"/>
        <v>869.4665223567041</v>
      </c>
      <c r="AK127" s="474">
        <f t="shared" si="41"/>
        <v>19660.01290796417</v>
      </c>
      <c r="AL127" s="640">
        <f t="shared" si="13"/>
        <v>0</v>
      </c>
      <c r="AM127" s="100">
        <f t="shared" si="42"/>
        <v>0.11336748896483585</v>
      </c>
      <c r="AN127" s="100">
        <f t="shared" si="43"/>
        <v>0.51495793370000875</v>
      </c>
      <c r="AO127" s="100">
        <f t="shared" si="44"/>
        <v>0.32744945264032438</v>
      </c>
      <c r="AP127" s="100">
        <f t="shared" si="45"/>
        <v>4.4225124694831086E-2</v>
      </c>
      <c r="AQ127" s="100">
        <f t="shared" si="46"/>
        <v>1</v>
      </c>
      <c r="AR127" s="473">
        <f t="shared" si="14"/>
        <v>487.39229475851221</v>
      </c>
      <c r="AS127" s="474">
        <f t="shared" si="15"/>
        <v>618.14528721498277</v>
      </c>
      <c r="AT127" s="474">
        <f t="shared" si="16"/>
        <v>119.61112353514186</v>
      </c>
      <c r="AU127" s="474">
        <f t="shared" si="17"/>
        <v>0</v>
      </c>
      <c r="AV127" s="474">
        <f t="shared" si="18"/>
        <v>0</v>
      </c>
      <c r="AW127" s="474">
        <f t="shared" si="19"/>
        <v>0</v>
      </c>
      <c r="AX127" s="474">
        <f t="shared" si="20"/>
        <v>835.32416732768309</v>
      </c>
      <c r="AY127" s="474">
        <f t="shared" si="21"/>
        <v>67.284910276271205</v>
      </c>
      <c r="AZ127" s="474">
        <f t="shared" si="22"/>
        <v>18.913805956228536</v>
      </c>
      <c r="BA127" s="474">
        <f t="shared" si="23"/>
        <v>48.850676649758228</v>
      </c>
      <c r="BB127" s="474">
        <f t="shared" si="24"/>
        <v>33.284030673579949</v>
      </c>
      <c r="BC127" s="475">
        <f t="shared" si="47"/>
        <v>2228.806296392157</v>
      </c>
      <c r="BD127" s="647">
        <f t="shared" si="48"/>
        <v>0</v>
      </c>
      <c r="BE127" s="383">
        <f t="shared" si="49"/>
        <v>0.21867862431449084</v>
      </c>
      <c r="BF127" s="383">
        <f t="shared" si="50"/>
        <v>0.27734365620538454</v>
      </c>
      <c r="BG127" s="383">
        <f t="shared" si="51"/>
        <v>5.3666002168407528E-2</v>
      </c>
      <c r="BH127" s="383">
        <f t="shared" si="52"/>
        <v>0</v>
      </c>
      <c r="BI127" s="383">
        <f t="shared" si="53"/>
        <v>0</v>
      </c>
      <c r="BJ127" s="383">
        <f t="shared" si="54"/>
        <v>0</v>
      </c>
      <c r="BK127" s="383">
        <f t="shared" si="55"/>
        <v>0.45031171731171754</v>
      </c>
      <c r="BL127" s="383">
        <f t="shared" si="56"/>
        <v>1.0000000000000004</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85.072149895517555</v>
      </c>
      <c r="BW127" s="100">
        <f t="shared" si="59"/>
        <v>0.81290295372265087</v>
      </c>
      <c r="BX127" s="1385">
        <f t="shared" si="25"/>
        <v>10.954052763386235</v>
      </c>
      <c r="BY127" s="473">
        <f t="shared" si="60"/>
        <v>85.072149895517555</v>
      </c>
      <c r="BZ127" s="100">
        <f t="shared" si="61"/>
        <v>0.81290295372265087</v>
      </c>
      <c r="CA127" s="489">
        <f t="shared" si="26"/>
        <v>10.954052763386235</v>
      </c>
      <c r="CB127" s="579">
        <f t="shared" si="27"/>
        <v>0.3612914238418905</v>
      </c>
      <c r="CC127" s="471">
        <f t="shared" si="62"/>
        <v>0.45613296804117476</v>
      </c>
      <c r="CD127" s="100">
        <f t="shared" si="28"/>
        <v>0.3612914238418905</v>
      </c>
      <c r="CE127" s="471">
        <f t="shared" si="63"/>
        <v>0.45613296804117476</v>
      </c>
      <c r="CG127" s="473">
        <f t="shared" si="64"/>
        <v>1922.5638797396116</v>
      </c>
      <c r="CH127" s="474">
        <f t="shared" si="65"/>
        <v>846.5993666122971</v>
      </c>
      <c r="CI127" s="474">
        <f t="shared" si="66"/>
        <v>3224.2703306237977</v>
      </c>
      <c r="CJ127" s="474">
        <f t="shared" si="67"/>
        <v>4081.5209836905879</v>
      </c>
      <c r="CK127" s="474">
        <f t="shared" si="68"/>
        <v>49.125062934435945</v>
      </c>
      <c r="CL127" s="474">
        <f t="shared" si="69"/>
        <v>10124.07962360073</v>
      </c>
      <c r="CM127" s="576">
        <f t="shared" si="70"/>
        <v>0</v>
      </c>
    </row>
    <row r="128" spans="1:91">
      <c r="A128" s="89">
        <f>'Input data'!A148</f>
        <v>2048</v>
      </c>
      <c r="B128" s="152">
        <f>'Input data'!B148</f>
        <v>72.894218999999993</v>
      </c>
      <c r="C128" s="204">
        <f>'Input data'!C148</f>
        <v>9321.3353976278067</v>
      </c>
      <c r="D128" s="204">
        <f>'Input data'!D148</f>
        <v>8108435.8304824755</v>
      </c>
      <c r="E128" s="579">
        <f t="shared" si="88"/>
        <v>1</v>
      </c>
      <c r="F128" s="100">
        <f t="shared" si="89"/>
        <v>0.36725000000000002</v>
      </c>
      <c r="G128" s="475">
        <f>B128*F128*'Input data'!$C$9</f>
        <v>819.36411298168878</v>
      </c>
      <c r="H128" s="301">
        <f>'Input data'!I148</f>
        <v>424.26313389388866</v>
      </c>
      <c r="I128" s="474">
        <f>'Input data'!K148</f>
        <v>30926.329795687441</v>
      </c>
      <c r="J128" s="474">
        <f t="shared" si="91"/>
        <v>2228.8062963921584</v>
      </c>
      <c r="K128" s="475">
        <f t="shared" si="73"/>
        <v>12143.229692006133</v>
      </c>
      <c r="L128" s="100">
        <f t="shared" ref="L128:P130" si="93">L127</f>
        <v>0.7</v>
      </c>
      <c r="M128" s="100">
        <f t="shared" si="93"/>
        <v>0.6</v>
      </c>
      <c r="N128" s="100">
        <f t="shared" si="93"/>
        <v>0.9</v>
      </c>
      <c r="O128" s="100">
        <f t="shared" si="93"/>
        <v>0.9</v>
      </c>
      <c r="P128" s="100">
        <f t="shared" si="93"/>
        <v>0.23600000000000002</v>
      </c>
      <c r="Q128" s="473">
        <f t="shared" si="31"/>
        <v>331.13975001628887</v>
      </c>
      <c r="R128" s="474">
        <f t="shared" si="32"/>
        <v>231.07960956083889</v>
      </c>
      <c r="S128" s="474">
        <f t="shared" si="33"/>
        <v>676.69679352508365</v>
      </c>
      <c r="T128" s="474">
        <f t="shared" si="34"/>
        <v>455.6452592290716</v>
      </c>
      <c r="U128" s="475">
        <f t="shared" si="35"/>
        <v>0</v>
      </c>
      <c r="V128" s="474">
        <f t="shared" si="9"/>
        <v>1694.561412331283</v>
      </c>
      <c r="W128" s="579">
        <f t="shared" si="86"/>
        <v>0.5</v>
      </c>
      <c r="X128" s="475">
        <f t="shared" si="36"/>
        <v>3033.4854703020706</v>
      </c>
      <c r="Y128" s="474">
        <f t="shared" si="77"/>
        <v>4728.0468826333536</v>
      </c>
      <c r="Z128" s="474">
        <f t="shared" si="78"/>
        <v>9643.9891057649365</v>
      </c>
      <c r="AA128" s="475">
        <f t="shared" si="79"/>
        <v>7415.1828093727781</v>
      </c>
      <c r="AB128" s="938">
        <f t="shared" si="37"/>
        <v>0.76889166174401491</v>
      </c>
      <c r="AC128" s="118" t="str">
        <f t="shared" si="38"/>
        <v>Yes</v>
      </c>
      <c r="AD128" s="938">
        <f t="shared" si="39"/>
        <v>0.76889166174401491</v>
      </c>
      <c r="AE128" s="579">
        <f t="shared" si="10"/>
        <v>0.36279022145966822</v>
      </c>
      <c r="AF128" s="475">
        <f t="shared" si="11"/>
        <v>270.34461759135195</v>
      </c>
      <c r="AG128" s="473">
        <f t="shared" si="40"/>
        <v>2228.8062963921584</v>
      </c>
      <c r="AH128" s="474">
        <f t="shared" si="80"/>
        <v>10171.918783918998</v>
      </c>
      <c r="AI128" s="474">
        <f t="shared" si="81"/>
        <v>6437.6604656145792</v>
      </c>
      <c r="AJ128" s="474">
        <f t="shared" si="12"/>
        <v>868.17421424952374</v>
      </c>
      <c r="AK128" s="474">
        <f t="shared" si="41"/>
        <v>19706.55976017526</v>
      </c>
      <c r="AL128" s="640">
        <f t="shared" si="13"/>
        <v>0</v>
      </c>
      <c r="AM128" s="100">
        <f t="shared" si="42"/>
        <v>0.11309971519718653</v>
      </c>
      <c r="AN128" s="100">
        <f t="shared" si="43"/>
        <v>0.5161691795883776</v>
      </c>
      <c r="AO128" s="100">
        <f t="shared" si="44"/>
        <v>0.32667601773011473</v>
      </c>
      <c r="AP128" s="100">
        <f t="shared" si="45"/>
        <v>4.4055087484321145E-2</v>
      </c>
      <c r="AQ128" s="100">
        <f t="shared" si="46"/>
        <v>1</v>
      </c>
      <c r="AR128" s="473">
        <f t="shared" si="14"/>
        <v>488.12833577336687</v>
      </c>
      <c r="AS128" s="474">
        <f t="shared" si="15"/>
        <v>619.07878634786243</v>
      </c>
      <c r="AT128" s="474">
        <f t="shared" si="16"/>
        <v>119.4333427687997</v>
      </c>
      <c r="AU128" s="474">
        <f t="shared" si="17"/>
        <v>0</v>
      </c>
      <c r="AV128" s="474">
        <f t="shared" si="18"/>
        <v>0</v>
      </c>
      <c r="AW128" s="474">
        <f t="shared" si="19"/>
        <v>0</v>
      </c>
      <c r="AX128" s="474">
        <f t="shared" si="20"/>
        <v>834.08260578873478</v>
      </c>
      <c r="AY128" s="474">
        <f t="shared" si="21"/>
        <v>67.18490316523804</v>
      </c>
      <c r="AZ128" s="474">
        <f t="shared" si="22"/>
        <v>18.885693931042461</v>
      </c>
      <c r="BA128" s="474">
        <f t="shared" si="23"/>
        <v>48.778068764517499</v>
      </c>
      <c r="BB128" s="474">
        <f t="shared" si="24"/>
        <v>33.234559852595929</v>
      </c>
      <c r="BC128" s="475">
        <f t="shared" si="47"/>
        <v>2228.8062963921584</v>
      </c>
      <c r="BD128" s="647">
        <f t="shared" si="48"/>
        <v>0</v>
      </c>
      <c r="BE128" s="383">
        <f t="shared" si="49"/>
        <v>0.21900886432504976</v>
      </c>
      <c r="BF128" s="383">
        <f t="shared" si="50"/>
        <v>0.27776248988078756</v>
      </c>
      <c r="BG128" s="383">
        <f t="shared" si="51"/>
        <v>5.3586237154000488E-2</v>
      </c>
      <c r="BH128" s="383">
        <f t="shared" si="52"/>
        <v>0</v>
      </c>
      <c r="BI128" s="383">
        <f t="shared" si="53"/>
        <v>0</v>
      </c>
      <c r="BJ128" s="383">
        <f t="shared" si="54"/>
        <v>0</v>
      </c>
      <c r="BK128" s="383">
        <f t="shared" si="55"/>
        <v>0.44964240864016186</v>
      </c>
      <c r="BL128" s="383">
        <f t="shared" si="56"/>
        <v>0.99999999999999956</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85.185368685012108</v>
      </c>
      <c r="BW128" s="100">
        <f t="shared" si="59"/>
        <v>0.81315162202595836</v>
      </c>
      <c r="BX128" s="1385">
        <f t="shared" si="25"/>
        <v>8.1084358304824757</v>
      </c>
      <c r="BY128" s="473">
        <f t="shared" si="60"/>
        <v>85.185368685012108</v>
      </c>
      <c r="BZ128" s="100">
        <f t="shared" si="61"/>
        <v>0.81315162202595836</v>
      </c>
      <c r="CA128" s="489">
        <f t="shared" si="26"/>
        <v>8.1084358304824757</v>
      </c>
      <c r="CB128" s="579">
        <f t="shared" si="27"/>
        <v>0.36279022145966822</v>
      </c>
      <c r="CC128" s="471">
        <f t="shared" si="62"/>
        <v>0.45549510145564964</v>
      </c>
      <c r="CD128" s="100">
        <f t="shared" si="28"/>
        <v>0.36279022145966822</v>
      </c>
      <c r="CE128" s="471">
        <f t="shared" si="63"/>
        <v>0.45549510145564964</v>
      </c>
      <c r="CG128" s="473">
        <f t="shared" si="64"/>
        <v>1931.648541761685</v>
      </c>
      <c r="CH128" s="474">
        <f t="shared" si="65"/>
        <v>850.59978979449886</v>
      </c>
      <c r="CI128" s="474">
        <f t="shared" si="66"/>
        <v>3239.5059264498686</v>
      </c>
      <c r="CJ128" s="474">
        <f t="shared" si="67"/>
        <v>4100.8073330616435</v>
      </c>
      <c r="CK128" s="474">
        <f t="shared" si="68"/>
        <v>49.35719285130137</v>
      </c>
      <c r="CL128" s="474">
        <f t="shared" si="69"/>
        <v>10171.918783918998</v>
      </c>
      <c r="CM128" s="576">
        <f t="shared" si="70"/>
        <v>0</v>
      </c>
    </row>
    <row r="129" spans="1:91">
      <c r="A129" s="89">
        <f>'Input data'!A149</f>
        <v>2049</v>
      </c>
      <c r="B129" s="152">
        <f>'Input data'!B149</f>
        <v>73.220860000000002</v>
      </c>
      <c r="C129" s="204">
        <f>'Input data'!C149</f>
        <v>9544.5391176027479</v>
      </c>
      <c r="D129" s="204">
        <f>'Input data'!D149</f>
        <v>3843060.0747493692</v>
      </c>
      <c r="E129" s="579">
        <f t="shared" si="88"/>
        <v>1</v>
      </c>
      <c r="F129" s="100">
        <f t="shared" si="89"/>
        <v>0.36725000000000002</v>
      </c>
      <c r="G129" s="475">
        <f>B129*F129*'Input data'!$C$9</f>
        <v>823.03570610525958</v>
      </c>
      <c r="H129" s="301">
        <f>'Input data'!I149</f>
        <v>424.26313389388866</v>
      </c>
      <c r="I129" s="474">
        <f>'Input data'!K149</f>
        <v>31064.911530005676</v>
      </c>
      <c r="J129" s="474">
        <f t="shared" si="91"/>
        <v>2228.8062963921584</v>
      </c>
      <c r="K129" s="475">
        <f t="shared" si="73"/>
        <v>12207.631180514933</v>
      </c>
      <c r="L129" s="100">
        <f t="shared" si="93"/>
        <v>0.7</v>
      </c>
      <c r="M129" s="100">
        <f t="shared" si="93"/>
        <v>0.6</v>
      </c>
      <c r="N129" s="100">
        <f t="shared" si="93"/>
        <v>0.9</v>
      </c>
      <c r="O129" s="100">
        <f t="shared" si="93"/>
        <v>0.9</v>
      </c>
      <c r="P129" s="100">
        <f t="shared" si="93"/>
        <v>0.23600000000000002</v>
      </c>
      <c r="Q129" s="473">
        <f t="shared" si="31"/>
        <v>332.623596342773</v>
      </c>
      <c r="R129" s="474">
        <f t="shared" si="32"/>
        <v>232.11508364619203</v>
      </c>
      <c r="S129" s="474">
        <f t="shared" si="33"/>
        <v>679.7290904666811</v>
      </c>
      <c r="T129" s="474">
        <f t="shared" si="34"/>
        <v>457.68701816635848</v>
      </c>
      <c r="U129" s="475">
        <f t="shared" si="35"/>
        <v>0</v>
      </c>
      <c r="V129" s="474">
        <f t="shared" si="9"/>
        <v>1702.1547886220046</v>
      </c>
      <c r="W129" s="579">
        <f t="shared" si="86"/>
        <v>0.5</v>
      </c>
      <c r="X129" s="475">
        <f t="shared" si="36"/>
        <v>3033.4854703020706</v>
      </c>
      <c r="Y129" s="474">
        <f t="shared" si="77"/>
        <v>4735.6402589240752</v>
      </c>
      <c r="Z129" s="474">
        <f t="shared" si="78"/>
        <v>9700.7972179830158</v>
      </c>
      <c r="AA129" s="475">
        <f t="shared" si="79"/>
        <v>7471.9909215908574</v>
      </c>
      <c r="AB129" s="938">
        <f t="shared" si="37"/>
        <v>0.77024503797889199</v>
      </c>
      <c r="AC129" s="118" t="str">
        <f t="shared" si="38"/>
        <v>Yes</v>
      </c>
      <c r="AD129" s="938">
        <f t="shared" si="39"/>
        <v>0.77024503797889199</v>
      </c>
      <c r="AE129" s="579">
        <f t="shared" si="10"/>
        <v>0.36420472758603006</v>
      </c>
      <c r="AF129" s="475">
        <f t="shared" si="11"/>
        <v>269.74449478926954</v>
      </c>
      <c r="AG129" s="473">
        <f t="shared" si="40"/>
        <v>2228.8062963921584</v>
      </c>
      <c r="AH129" s="474">
        <f t="shared" si="80"/>
        <v>10217.499431727272</v>
      </c>
      <c r="AI129" s="474">
        <f t="shared" si="81"/>
        <v>6437.6604656145792</v>
      </c>
      <c r="AJ129" s="474">
        <f t="shared" si="12"/>
        <v>866.95769500182405</v>
      </c>
      <c r="AK129" s="474">
        <f t="shared" si="41"/>
        <v>19750.923888735833</v>
      </c>
      <c r="AL129" s="640">
        <f t="shared" si="13"/>
        <v>0</v>
      </c>
      <c r="AM129" s="100">
        <f t="shared" si="42"/>
        <v>0.11284567288840959</v>
      </c>
      <c r="AN129" s="100">
        <f t="shared" si="43"/>
        <v>0.51731754368991434</v>
      </c>
      <c r="AO129" s="100">
        <f t="shared" si="44"/>
        <v>0.32594224462006288</v>
      </c>
      <c r="AP129" s="100">
        <f t="shared" si="45"/>
        <v>4.3894538801613196E-2</v>
      </c>
      <c r="AQ129" s="100">
        <f t="shared" si="46"/>
        <v>1</v>
      </c>
      <c r="AR129" s="473">
        <f t="shared" si="14"/>
        <v>488.82121083674502</v>
      </c>
      <c r="AS129" s="474">
        <f t="shared" si="15"/>
        <v>619.95753937629968</v>
      </c>
      <c r="AT129" s="474">
        <f t="shared" si="16"/>
        <v>119.26598815504744</v>
      </c>
      <c r="AU129" s="474">
        <f t="shared" si="17"/>
        <v>0</v>
      </c>
      <c r="AV129" s="474">
        <f t="shared" si="18"/>
        <v>0</v>
      </c>
      <c r="AW129" s="474">
        <f t="shared" si="19"/>
        <v>0</v>
      </c>
      <c r="AX129" s="474">
        <f t="shared" si="20"/>
        <v>832.91385701981312</v>
      </c>
      <c r="AY129" s="474">
        <f t="shared" si="21"/>
        <v>67.090761083483159</v>
      </c>
      <c r="AZ129" s="474">
        <f t="shared" si="22"/>
        <v>18.859230567127494</v>
      </c>
      <c r="BA129" s="474">
        <f t="shared" si="23"/>
        <v>48.709719050204875</v>
      </c>
      <c r="BB129" s="474">
        <f t="shared" si="24"/>
        <v>33.187990303436415</v>
      </c>
      <c r="BC129" s="475">
        <f t="shared" si="47"/>
        <v>2228.806296392157</v>
      </c>
      <c r="BD129" s="647">
        <f t="shared" si="48"/>
        <v>0</v>
      </c>
      <c r="BE129" s="383">
        <f t="shared" si="49"/>
        <v>0.21931973703951582</v>
      </c>
      <c r="BF129" s="383">
        <f t="shared" si="50"/>
        <v>0.27815676058518213</v>
      </c>
      <c r="BG129" s="383">
        <f t="shared" si="51"/>
        <v>5.3511150048394636E-2</v>
      </c>
      <c r="BH129" s="383">
        <f t="shared" si="52"/>
        <v>0</v>
      </c>
      <c r="BI129" s="383">
        <f t="shared" si="53"/>
        <v>0</v>
      </c>
      <c r="BJ129" s="383">
        <f t="shared" si="54"/>
        <v>0</v>
      </c>
      <c r="BK129" s="383">
        <f t="shared" si="55"/>
        <v>0.4490123523269075</v>
      </c>
      <c r="BL129" s="383">
        <f t="shared" si="56"/>
        <v>1</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84.668069850196588</v>
      </c>
      <c r="BW129" s="100">
        <f t="shared" si="59"/>
        <v>0.81201002935254374</v>
      </c>
      <c r="BX129" s="1385">
        <f t="shared" si="25"/>
        <v>3.8430600747493693</v>
      </c>
      <c r="BY129" s="473">
        <f t="shared" si="60"/>
        <v>84.668069850196588</v>
      </c>
      <c r="BZ129" s="100">
        <f t="shared" si="61"/>
        <v>0.81201002935254374</v>
      </c>
      <c r="CA129" s="489">
        <f t="shared" si="26"/>
        <v>3.8430600747493693</v>
      </c>
      <c r="CB129" s="579">
        <f t="shared" si="27"/>
        <v>0.36420472758603006</v>
      </c>
      <c r="CC129" s="471">
        <f t="shared" si="62"/>
        <v>0.45297849255275946</v>
      </c>
      <c r="CD129" s="100">
        <f t="shared" si="28"/>
        <v>0.36420472758603006</v>
      </c>
      <c r="CE129" s="471">
        <f t="shared" si="63"/>
        <v>0.45297849255275946</v>
      </c>
      <c r="CG129" s="473">
        <f t="shared" si="64"/>
        <v>1940.3043119995084</v>
      </c>
      <c r="CH129" s="474">
        <f t="shared" si="65"/>
        <v>854.41135084487894</v>
      </c>
      <c r="CI129" s="474">
        <f t="shared" si="66"/>
        <v>3254.0222415958133</v>
      </c>
      <c r="CJ129" s="474">
        <f t="shared" si="67"/>
        <v>4119.1831634972314</v>
      </c>
      <c r="CK129" s="474">
        <f t="shared" si="68"/>
        <v>49.578363789838242</v>
      </c>
      <c r="CL129" s="474">
        <f t="shared" si="69"/>
        <v>10217.49943172727</v>
      </c>
      <c r="CM129" s="576">
        <f t="shared" si="70"/>
        <v>0</v>
      </c>
    </row>
    <row r="130" spans="1:91" ht="15" thickBot="1">
      <c r="A130" s="141">
        <f>'Input data'!A150</f>
        <v>2050</v>
      </c>
      <c r="B130" s="593">
        <f>'Input data'!B150</f>
        <v>73.529752999999999</v>
      </c>
      <c r="C130" s="207">
        <f>'Input data'!C150</f>
        <v>9746.0477824321624</v>
      </c>
      <c r="D130" s="207">
        <f>'Input data'!D150</f>
        <v>648769.37595797807</v>
      </c>
      <c r="E130" s="580">
        <f t="shared" si="88"/>
        <v>1</v>
      </c>
      <c r="F130" s="581">
        <f t="shared" si="89"/>
        <v>0.36725000000000002</v>
      </c>
      <c r="G130" s="589">
        <f>B130*F130*'Input data'!$C$9</f>
        <v>826.50780365185994</v>
      </c>
      <c r="H130" s="584">
        <f>'Input data'!I150</f>
        <v>424.26313389388866</v>
      </c>
      <c r="I130" s="595">
        <f>'Input data'!K150</f>
        <v>31195.963442223561</v>
      </c>
      <c r="J130" s="595">
        <f t="shared" si="91"/>
        <v>2228.8062963921584</v>
      </c>
      <c r="K130" s="589">
        <f t="shared" si="73"/>
        <v>12268.533421782711</v>
      </c>
      <c r="L130" s="581">
        <f t="shared" si="93"/>
        <v>0.7</v>
      </c>
      <c r="M130" s="581">
        <f t="shared" si="93"/>
        <v>0.6</v>
      </c>
      <c r="N130" s="581">
        <f t="shared" si="93"/>
        <v>0.9</v>
      </c>
      <c r="O130" s="581">
        <f t="shared" si="93"/>
        <v>0.9</v>
      </c>
      <c r="P130" s="581">
        <f t="shared" si="93"/>
        <v>0.23600000000000002</v>
      </c>
      <c r="Q130" s="598">
        <f t="shared" si="31"/>
        <v>334.02681805507063</v>
      </c>
      <c r="R130" s="595">
        <f t="shared" si="32"/>
        <v>233.09429536991024</v>
      </c>
      <c r="S130" s="595">
        <f t="shared" si="33"/>
        <v>682.59662791354413</v>
      </c>
      <c r="T130" s="595">
        <f t="shared" si="34"/>
        <v>459.61783837391204</v>
      </c>
      <c r="U130" s="589">
        <f t="shared" si="35"/>
        <v>0</v>
      </c>
      <c r="V130" s="595">
        <f t="shared" si="9"/>
        <v>1709.335579712437</v>
      </c>
      <c r="W130" s="580">
        <f t="shared" si="86"/>
        <v>0.5</v>
      </c>
      <c r="X130" s="589">
        <f t="shared" si="36"/>
        <v>3033.4854703020706</v>
      </c>
      <c r="Y130" s="595">
        <f t="shared" si="77"/>
        <v>4742.8210500145078</v>
      </c>
      <c r="Z130" s="595">
        <f t="shared" si="78"/>
        <v>9754.5186681603627</v>
      </c>
      <c r="AA130" s="589">
        <f t="shared" si="79"/>
        <v>7525.7123717682043</v>
      </c>
      <c r="AB130" s="941">
        <f t="shared" si="37"/>
        <v>0.77151037665577649</v>
      </c>
      <c r="AC130" s="951" t="str">
        <f t="shared" si="38"/>
        <v>Yes</v>
      </c>
      <c r="AD130" s="941">
        <f t="shared" si="39"/>
        <v>0.77151037665577649</v>
      </c>
      <c r="AE130" s="580">
        <f t="shared" si="10"/>
        <v>0.36553039723144143</v>
      </c>
      <c r="AF130" s="589">
        <f t="shared" si="11"/>
        <v>269.1820620309993</v>
      </c>
      <c r="AG130" s="598">
        <f t="shared" si="40"/>
        <v>2228.8062963921584</v>
      </c>
      <c r="AH130" s="595">
        <f t="shared" si="80"/>
        <v>10260.6034604421</v>
      </c>
      <c r="AI130" s="595">
        <f t="shared" si="81"/>
        <v>6437.6604656145792</v>
      </c>
      <c r="AJ130" s="595">
        <f t="shared" si="12"/>
        <v>865.82031072122254</v>
      </c>
      <c r="AK130" s="595">
        <f t="shared" si="41"/>
        <v>19792.890533170059</v>
      </c>
      <c r="AL130" s="641">
        <f t="shared" si="13"/>
        <v>0</v>
      </c>
      <c r="AM130" s="581">
        <f t="shared" si="42"/>
        <v>0.11260640747024783</v>
      </c>
      <c r="AN130" s="581">
        <f t="shared" si="43"/>
        <v>0.51839843418760856</v>
      </c>
      <c r="AO130" s="581">
        <f t="shared" si="44"/>
        <v>0.32525115292412593</v>
      </c>
      <c r="AP130" s="581">
        <f t="shared" si="45"/>
        <v>4.3744005418017713E-2</v>
      </c>
      <c r="AQ130" s="581">
        <f t="shared" si="46"/>
        <v>1.0000000000000002</v>
      </c>
      <c r="AR130" s="598">
        <f t="shared" si="14"/>
        <v>489.46901415510399</v>
      </c>
      <c r="AS130" s="595">
        <f t="shared" si="15"/>
        <v>620.77912923849499</v>
      </c>
      <c r="AT130" s="595">
        <f t="shared" si="16"/>
        <v>119.10952001257635</v>
      </c>
      <c r="AU130" s="595">
        <f t="shared" si="17"/>
        <v>0</v>
      </c>
      <c r="AV130" s="595">
        <f t="shared" si="18"/>
        <v>0</v>
      </c>
      <c r="AW130" s="595">
        <f t="shared" si="19"/>
        <v>0</v>
      </c>
      <c r="AX130" s="595">
        <f t="shared" si="20"/>
        <v>831.82113573302934</v>
      </c>
      <c r="AY130" s="595">
        <f t="shared" si="21"/>
        <v>67.002742974329834</v>
      </c>
      <c r="AZ130" s="595">
        <f t="shared" si="22"/>
        <v>18.834488653519792</v>
      </c>
      <c r="BA130" s="595">
        <f t="shared" si="23"/>
        <v>48.645815506722208</v>
      </c>
      <c r="BB130" s="595">
        <f t="shared" si="24"/>
        <v>33.144450118380668</v>
      </c>
      <c r="BC130" s="589">
        <f t="shared" si="47"/>
        <v>2228.806296392157</v>
      </c>
      <c r="BD130" s="648">
        <f t="shared" si="48"/>
        <v>0</v>
      </c>
      <c r="BE130" s="607">
        <f t="shared" si="49"/>
        <v>0.21961038738423513</v>
      </c>
      <c r="BF130" s="607">
        <f>AS130/BC130</f>
        <v>0.27852538385384629</v>
      </c>
      <c r="BG130" s="607">
        <f t="shared" si="51"/>
        <v>5.3440947383082547E-2</v>
      </c>
      <c r="BH130" s="607">
        <f t="shared" si="52"/>
        <v>0</v>
      </c>
      <c r="BI130" s="607">
        <f t="shared" si="53"/>
        <v>0</v>
      </c>
      <c r="BJ130" s="607">
        <f t="shared" si="54"/>
        <v>0</v>
      </c>
      <c r="BK130" s="607">
        <f t="shared" si="55"/>
        <v>0.44842328137883608</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84.46556516105538</v>
      </c>
      <c r="BW130" s="581">
        <f t="shared" si="59"/>
        <v>0.81155932674379361</v>
      </c>
      <c r="BX130" s="1386">
        <f t="shared" si="25"/>
        <v>0.64876937595797812</v>
      </c>
      <c r="BY130" s="598">
        <f t="shared" si="60"/>
        <v>84.46556516105538</v>
      </c>
      <c r="BZ130" s="581">
        <f t="shared" si="61"/>
        <v>0.81155932674379361</v>
      </c>
      <c r="CA130" s="602">
        <f t="shared" si="26"/>
        <v>0.64876937595797812</v>
      </c>
      <c r="CB130" s="580">
        <f t="shared" si="27"/>
        <v>0.36553039723144143</v>
      </c>
      <c r="CC130" s="582">
        <f t="shared" si="62"/>
        <v>0.45147983705500883</v>
      </c>
      <c r="CD130" s="581">
        <f t="shared" si="28"/>
        <v>0.36553039723144143</v>
      </c>
      <c r="CE130" s="582">
        <f t="shared" si="63"/>
        <v>0.45147983705500883</v>
      </c>
      <c r="CG130" s="598">
        <f t="shared" si="64"/>
        <v>1948.4897719879116</v>
      </c>
      <c r="CH130" s="595">
        <f t="shared" si="65"/>
        <v>858.0158111775836</v>
      </c>
      <c r="CI130" s="595">
        <f t="shared" si="66"/>
        <v>3267.7498144797328</v>
      </c>
      <c r="CJ130" s="595">
        <f t="shared" si="67"/>
        <v>4136.5605453652142</v>
      </c>
      <c r="CK130" s="595">
        <f t="shared" si="68"/>
        <v>49.787517431657456</v>
      </c>
      <c r="CL130" s="595">
        <f t="shared" si="69"/>
        <v>10260.6034604421</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51.6" customHeight="1">
      <c r="A135" s="155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4401.0141751148003</v>
      </c>
      <c r="D139" s="205">
        <f>'Input data'!D119</f>
        <v>52983633.388733946</v>
      </c>
      <c r="E139" s="473">
        <f>'Input data'!J119*C139</f>
        <v>52948.802345057928</v>
      </c>
      <c r="F139" s="474">
        <f>'Input data'!L119</f>
        <v>105932.43573379188</v>
      </c>
      <c r="G139" s="474">
        <f>G137*0.89</f>
        <v>60911.340429377713</v>
      </c>
      <c r="H139" s="474">
        <f t="shared" ref="H139:H170" si="121">E139*$B$12+I139*$E$80-G139</f>
        <v>19193.669908996875</v>
      </c>
      <c r="I139" s="475">
        <f t="shared" si="96"/>
        <v>52983.633388733942</v>
      </c>
      <c r="J139" s="579">
        <f t="shared" ref="J139:J149" si="122">($J$150-$J$137)/($A$150-$A$137)+J138</f>
        <v>0.11361731727283289</v>
      </c>
      <c r="K139" s="474">
        <f t="shared" ref="K139:K170" si="123">(I139)*J139-(I139)*$J$137</f>
        <v>2758.8354673633326</v>
      </c>
      <c r="L139" s="474">
        <f t="shared" si="97"/>
        <v>0</v>
      </c>
      <c r="M139" s="475">
        <f t="shared" ref="M139:M170" si="124">L139+K139</f>
        <v>2758.8354673633326</v>
      </c>
      <c r="N139" s="579">
        <v>0.1</v>
      </c>
      <c r="O139" s="475">
        <f t="shared" si="98"/>
        <v>150.38340000000005</v>
      </c>
      <c r="P139" s="1234">
        <f>O139+M139</f>
        <v>2909.2188673633327</v>
      </c>
      <c r="Q139" s="467">
        <f t="shared" si="99"/>
        <v>77195.791471011253</v>
      </c>
      <c r="R139" s="467">
        <f t="shared" ref="R139:R170" si="125">Q139-G139</f>
        <v>16284.45104163354</v>
      </c>
      <c r="S139" s="1255">
        <f t="shared" si="100"/>
        <v>0.53864918713335153</v>
      </c>
      <c r="T139" s="118" t="str">
        <f t="shared" si="101"/>
        <v>Yes</v>
      </c>
      <c r="U139" s="1255">
        <f t="shared" si="102"/>
        <v>0.53864918713335153</v>
      </c>
      <c r="V139" s="1268">
        <f t="shared" si="95"/>
        <v>89647.984692158338</v>
      </c>
      <c r="W139" s="1269">
        <f t="shared" si="103"/>
        <v>0.15372488066408996</v>
      </c>
      <c r="X139" s="473">
        <f t="shared" si="104"/>
        <v>60911.340429377713</v>
      </c>
      <c r="Y139" s="474">
        <f t="shared" si="105"/>
        <v>10259.899955877232</v>
      </c>
      <c r="Z139" s="474">
        <f t="shared" si="106"/>
        <v>2543.113142229256</v>
      </c>
      <c r="AA139" s="474">
        <f t="shared" si="107"/>
        <v>0</v>
      </c>
      <c r="AB139" s="474">
        <f t="shared" si="108"/>
        <v>15933.631164674136</v>
      </c>
      <c r="AC139" s="474">
        <f t="shared" si="109"/>
        <v>89647.984692158338</v>
      </c>
      <c r="AD139" s="1240">
        <f t="shared" si="110"/>
        <v>0</v>
      </c>
      <c r="AE139" s="100">
        <f t="shared" si="111"/>
        <v>0.67945019219942071</v>
      </c>
      <c r="AF139" s="100">
        <f t="shared" si="112"/>
        <v>0.11444652092413052</v>
      </c>
      <c r="AG139" s="100">
        <f t="shared" si="113"/>
        <v>2.8367767005159531E-2</v>
      </c>
      <c r="AH139" s="100">
        <f t="shared" ref="AH139:AH170" si="126">AA139/AC139</f>
        <v>0</v>
      </c>
      <c r="AI139" s="100">
        <f t="shared" si="114"/>
        <v>0.17773551987128919</v>
      </c>
      <c r="AJ139" s="471">
        <f t="shared" si="115"/>
        <v>1</v>
      </c>
      <c r="AK139" s="1250">
        <f t="shared" si="116"/>
        <v>46963.775103738699</v>
      </c>
      <c r="AL139" s="1251">
        <f t="shared" si="117"/>
        <v>13037.50922034068</v>
      </c>
      <c r="AM139" s="1251">
        <f t="shared" si="118"/>
        <v>910.05610529833405</v>
      </c>
      <c r="AN139" s="1251">
        <f t="shared" si="119"/>
        <v>60911.340429377713</v>
      </c>
      <c r="AO139" s="1022">
        <f t="shared" si="120"/>
        <v>0</v>
      </c>
    </row>
    <row r="140" spans="1:91">
      <c r="A140" s="89">
        <f>'Input data'!A120</f>
        <v>2020</v>
      </c>
      <c r="B140" s="152">
        <f>'Input data'!B120</f>
        <v>58.801927000000006</v>
      </c>
      <c r="C140" s="204">
        <f>'Input data'!C120</f>
        <v>4136.4941459203392</v>
      </c>
      <c r="D140" s="205">
        <f>'Input data'!D120</f>
        <v>49362231.911950953</v>
      </c>
      <c r="E140" s="473">
        <f>'Input data'!J120*C140</f>
        <v>49766.349804613397</v>
      </c>
      <c r="F140" s="474">
        <f>'Input data'!L120</f>
        <v>99128.581716564353</v>
      </c>
      <c r="G140" s="474">
        <f>G137*0.81</f>
        <v>55436.163761568481</v>
      </c>
      <c r="H140" s="474">
        <f t="shared" si="121"/>
        <v>19444.220245524259</v>
      </c>
      <c r="I140" s="475">
        <f t="shared" si="96"/>
        <v>49362.231911950956</v>
      </c>
      <c r="J140" s="579">
        <f t="shared" si="122"/>
        <v>0.13965210661166627</v>
      </c>
      <c r="K140" s="474">
        <f>(I140)*J140-(I140)*$J$137</f>
        <v>3855.4059273668436</v>
      </c>
      <c r="L140" s="474">
        <f t="shared" si="97"/>
        <v>0</v>
      </c>
      <c r="M140" s="475">
        <f t="shared" si="124"/>
        <v>3855.4059273668436</v>
      </c>
      <c r="N140" s="579">
        <f>($N$142-$N$137)/($A$102-$A$97)+N139</f>
        <v>0.2</v>
      </c>
      <c r="O140" s="475">
        <f t="shared" si="98"/>
        <v>300.7668000000001</v>
      </c>
      <c r="P140" s="1234">
        <f t="shared" ref="P140:P170" si="127">O140+M140</f>
        <v>4156.1727273668439</v>
      </c>
      <c r="Q140" s="467">
        <f t="shared" si="99"/>
        <v>70724.211279725889</v>
      </c>
      <c r="R140" s="467">
        <f t="shared" si="125"/>
        <v>15288.047518157407</v>
      </c>
      <c r="S140" s="1255">
        <f t="shared" si="100"/>
        <v>0.54106411904144724</v>
      </c>
      <c r="T140" s="118" t="str">
        <f t="shared" si="101"/>
        <v>Yes</v>
      </c>
      <c r="U140" s="1255">
        <f t="shared" si="102"/>
        <v>0.54106411904144724</v>
      </c>
      <c r="V140" s="1268">
        <f t="shared" si="95"/>
        <v>83840.534198406938</v>
      </c>
      <c r="W140" s="1269">
        <f t="shared" si="103"/>
        <v>0.15422441493080286</v>
      </c>
      <c r="X140" s="473">
        <f t="shared" si="104"/>
        <v>55436.163761568474</v>
      </c>
      <c r="Y140" s="474">
        <f t="shared" si="105"/>
        <v>10878.736460524093</v>
      </c>
      <c r="Z140" s="474">
        <f t="shared" si="106"/>
        <v>2549.6831128502363</v>
      </c>
      <c r="AA140" s="474">
        <f t="shared" si="107"/>
        <v>0</v>
      </c>
      <c r="AB140" s="474">
        <f t="shared" si="108"/>
        <v>14975.950863464144</v>
      </c>
      <c r="AC140" s="474">
        <f t="shared" si="109"/>
        <v>83840.534198406938</v>
      </c>
      <c r="AD140" s="1240">
        <f t="shared" si="110"/>
        <v>0</v>
      </c>
      <c r="AE140" s="100">
        <f t="shared" si="111"/>
        <v>0.66120957233382971</v>
      </c>
      <c r="AF140" s="100">
        <f t="shared" si="112"/>
        <v>0.12975509477050542</v>
      </c>
      <c r="AG140" s="100">
        <f t="shared" si="113"/>
        <v>3.0411102901807166E-2</v>
      </c>
      <c r="AH140" s="100">
        <f t="shared" si="126"/>
        <v>0</v>
      </c>
      <c r="AI140" s="100">
        <f t="shared" si="114"/>
        <v>0.17862422999385782</v>
      </c>
      <c r="AJ140" s="471">
        <f t="shared" si="115"/>
        <v>1</v>
      </c>
      <c r="AK140" s="1250">
        <f t="shared" si="116"/>
        <v>42468.692238393385</v>
      </c>
      <c r="AL140" s="1251">
        <f t="shared" si="117"/>
        <v>12189.755607720215</v>
      </c>
      <c r="AM140" s="1251">
        <f t="shared" si="118"/>
        <v>777.71591545487684</v>
      </c>
      <c r="AN140" s="1251">
        <f t="shared" si="119"/>
        <v>55436.163761568481</v>
      </c>
      <c r="AO140" s="1022">
        <f t="shared" si="120"/>
        <v>0</v>
      </c>
    </row>
    <row r="141" spans="1:91">
      <c r="A141" s="89">
        <f>'Input data'!A121</f>
        <v>2021</v>
      </c>
      <c r="B141" s="152">
        <f>'Input data'!B121</f>
        <v>59.392254999999999</v>
      </c>
      <c r="C141" s="204">
        <f>'Input data'!C121</f>
        <v>4347.435580039687</v>
      </c>
      <c r="D141" s="205">
        <f>'Input data'!D121</f>
        <v>50370817.336839974</v>
      </c>
      <c r="E141" s="473">
        <f>'Input data'!J121*C141</f>
        <v>52304.195823088688</v>
      </c>
      <c r="F141" s="474">
        <f>'Input data'!L121</f>
        <v>102675.01315992867</v>
      </c>
      <c r="G141" s="474">
        <f>G137*0.65</f>
        <v>44485.810425950018</v>
      </c>
      <c r="H141" s="474">
        <f t="shared" si="121"/>
        <v>32797.316968153369</v>
      </c>
      <c r="I141" s="475">
        <f t="shared" si="96"/>
        <v>50370.817336839973</v>
      </c>
      <c r="J141" s="579">
        <f t="shared" si="122"/>
        <v>0.16568689595049965</v>
      </c>
      <c r="K141" s="474">
        <f t="shared" si="123"/>
        <v>5245.5744727579386</v>
      </c>
      <c r="L141" s="474">
        <f t="shared" si="97"/>
        <v>0</v>
      </c>
      <c r="M141" s="475">
        <f t="shared" si="124"/>
        <v>5245.5744727579386</v>
      </c>
      <c r="N141" s="579">
        <v>0.4</v>
      </c>
      <c r="O141" s="475">
        <f t="shared" si="98"/>
        <v>601.53360000000021</v>
      </c>
      <c r="P141" s="1234">
        <f t="shared" si="127"/>
        <v>5847.1080727579392</v>
      </c>
      <c r="Q141" s="467">
        <f t="shared" si="99"/>
        <v>71436.019321345448</v>
      </c>
      <c r="R141" s="467">
        <f t="shared" si="125"/>
        <v>26950.20889539543</v>
      </c>
      <c r="S141" s="1255">
        <f t="shared" si="100"/>
        <v>0.91633135215550232</v>
      </c>
      <c r="T141" s="118" t="str">
        <f t="shared" si="101"/>
        <v>Yes</v>
      </c>
      <c r="U141" s="1255">
        <f t="shared" si="102"/>
        <v>0.91633135215550232</v>
      </c>
      <c r="V141" s="1268">
        <f t="shared" si="95"/>
        <v>75724.804264533232</v>
      </c>
      <c r="W141" s="1269">
        <f t="shared" si="103"/>
        <v>0.26248069579905731</v>
      </c>
      <c r="X141" s="473">
        <f t="shared" si="104"/>
        <v>44485.810425950018</v>
      </c>
      <c r="Y141" s="474">
        <f t="shared" si="105"/>
        <v>12534.20714982398</v>
      </c>
      <c r="Z141" s="474">
        <f t="shared" si="106"/>
        <v>2965.1338977689375</v>
      </c>
      <c r="AA141" s="474">
        <f t="shared" si="107"/>
        <v>0</v>
      </c>
      <c r="AB141" s="474">
        <f t="shared" si="108"/>
        <v>15739.652790990298</v>
      </c>
      <c r="AC141" s="474">
        <f t="shared" si="109"/>
        <v>75724.804264533232</v>
      </c>
      <c r="AD141" s="1240">
        <f t="shared" si="110"/>
        <v>0</v>
      </c>
      <c r="AE141" s="100">
        <f t="shared" si="111"/>
        <v>0.58746682620063984</v>
      </c>
      <c r="AF141" s="100">
        <f t="shared" si="112"/>
        <v>0.16552313699006219</v>
      </c>
      <c r="AG141" s="100">
        <f t="shared" si="113"/>
        <v>3.9156706003632406E-2</v>
      </c>
      <c r="AH141" s="100">
        <f t="shared" si="126"/>
        <v>0</v>
      </c>
      <c r="AI141" s="100">
        <f t="shared" si="114"/>
        <v>0.20785333080566554</v>
      </c>
      <c r="AJ141" s="471">
        <f t="shared" si="115"/>
        <v>1</v>
      </c>
      <c r="AK141" s="1250">
        <f t="shared" si="116"/>
        <v>42025.032965809347</v>
      </c>
      <c r="AL141" s="1251">
        <f t="shared" si="117"/>
        <v>2335.6430793434147</v>
      </c>
      <c r="AM141" s="1251">
        <f t="shared" si="118"/>
        <v>125.13438079726161</v>
      </c>
      <c r="AN141" s="1251">
        <f t="shared" si="119"/>
        <v>44485.810425950018</v>
      </c>
      <c r="AO141" s="1022">
        <f t="shared" si="120"/>
        <v>0</v>
      </c>
    </row>
    <row r="142" spans="1:91">
      <c r="A142" s="89">
        <f>'Input data'!A122</f>
        <v>2022</v>
      </c>
      <c r="B142" s="152">
        <f>'Input data'!B122</f>
        <v>59.893885000000004</v>
      </c>
      <c r="C142" s="204">
        <f>'Input data'!C122</f>
        <v>4459.5677042940879</v>
      </c>
      <c r="D142" s="205">
        <f>'Input data'!D122</f>
        <v>50359792.847133122</v>
      </c>
      <c r="E142" s="473">
        <f>'Input data'!J122*C142</f>
        <v>53653.262526224877</v>
      </c>
      <c r="F142" s="474">
        <f>'Input data'!L122</f>
        <v>104013.055373358</v>
      </c>
      <c r="G142" s="474">
        <f>G137*(1-E4)</f>
        <v>34219.854173807704</v>
      </c>
      <c r="H142" s="474">
        <f t="shared" si="121"/>
        <v>43827.031342262475</v>
      </c>
      <c r="I142" s="475">
        <f t="shared" si="96"/>
        <v>50359.792847133125</v>
      </c>
      <c r="J142" s="579">
        <f t="shared" si="122"/>
        <v>0.19172168528933303</v>
      </c>
      <c r="K142" s="474">
        <f t="shared" si="123"/>
        <v>6555.5329896119947</v>
      </c>
      <c r="L142" s="474">
        <f t="shared" si="97"/>
        <v>0</v>
      </c>
      <c r="M142" s="475">
        <f t="shared" si="124"/>
        <v>6555.5329896119947</v>
      </c>
      <c r="N142" s="579">
        <f>$E$26</f>
        <v>0.5</v>
      </c>
      <c r="O142" s="475">
        <f t="shared" si="98"/>
        <v>751.91700000000026</v>
      </c>
      <c r="P142" s="1234">
        <f t="shared" si="127"/>
        <v>7307.4499896119951</v>
      </c>
      <c r="Q142" s="467">
        <f t="shared" si="99"/>
        <v>70739.435526458183</v>
      </c>
      <c r="R142" s="467">
        <f t="shared" si="125"/>
        <v>36519.581352650479</v>
      </c>
      <c r="S142" s="1255">
        <f t="shared" si="100"/>
        <v>1.2159126876229485</v>
      </c>
      <c r="T142" s="118" t="str">
        <f t="shared" si="101"/>
        <v>No</v>
      </c>
      <c r="U142" s="1255">
        <f t="shared" si="102"/>
        <v>1</v>
      </c>
      <c r="V142" s="1268">
        <f t="shared" si="95"/>
        <v>73978.348338558877</v>
      </c>
      <c r="W142" s="1269">
        <f t="shared" si="103"/>
        <v>0.28875901132784376</v>
      </c>
      <c r="X142" s="473">
        <f t="shared" si="104"/>
        <v>40704.728491659058</v>
      </c>
      <c r="Y142" s="474">
        <f t="shared" si="105"/>
        <v>13951.517888217615</v>
      </c>
      <c r="Z142" s="474">
        <f t="shared" si="106"/>
        <v>3176.480943439507</v>
      </c>
      <c r="AA142" s="474">
        <f t="shared" si="107"/>
        <v>0</v>
      </c>
      <c r="AB142" s="474">
        <f t="shared" si="108"/>
        <v>16145.621015242707</v>
      </c>
      <c r="AC142" s="474">
        <f t="shared" si="109"/>
        <v>73978.348338558877</v>
      </c>
      <c r="AD142" s="475">
        <f t="shared" si="110"/>
        <v>6484.8743178513541</v>
      </c>
      <c r="AE142" s="100">
        <f t="shared" si="111"/>
        <v>0.55022488884687637</v>
      </c>
      <c r="AF142" s="100">
        <f t="shared" si="112"/>
        <v>0.18858920483556979</v>
      </c>
      <c r="AG142" s="100">
        <f t="shared" si="113"/>
        <v>4.2937981379395931E-2</v>
      </c>
      <c r="AH142" s="100">
        <f t="shared" si="126"/>
        <v>0</v>
      </c>
      <c r="AI142" s="100">
        <f t="shared" si="114"/>
        <v>0.21824792493815803</v>
      </c>
      <c r="AJ142" s="471">
        <f t="shared" si="115"/>
        <v>1</v>
      </c>
      <c r="AK142" s="1250">
        <f t="shared" si="116"/>
        <v>40704.728491659065</v>
      </c>
      <c r="AL142" s="1251">
        <f t="shared" si="117"/>
        <v>0</v>
      </c>
      <c r="AM142" s="1251">
        <f t="shared" si="118"/>
        <v>0</v>
      </c>
      <c r="AN142" s="1251">
        <f t="shared" si="119"/>
        <v>40704.728491659065</v>
      </c>
      <c r="AO142" s="1022">
        <f t="shared" si="120"/>
        <v>0</v>
      </c>
    </row>
    <row r="143" spans="1:91">
      <c r="A143" s="89">
        <f>'Input data'!A123</f>
        <v>2023</v>
      </c>
      <c r="B143" s="152">
        <f>'Input data'!B123</f>
        <v>60.414495000000002</v>
      </c>
      <c r="C143" s="204">
        <f>'Input data'!C123</f>
        <v>4503.5555997917772</v>
      </c>
      <c r="D143" s="205">
        <f>'Input data'!D123</f>
        <v>48118709.490541913</v>
      </c>
      <c r="E143" s="473">
        <f>'Input data'!J123*C143</f>
        <v>54182.482903985067</v>
      </c>
      <c r="F143" s="474">
        <f>'Input data'!L123</f>
        <v>102301.19239452698</v>
      </c>
      <c r="G143" s="474">
        <f>($G$147-$G$142)/($A$147-$A$142)+G142</f>
        <v>32166.662923379241</v>
      </c>
      <c r="H143" s="474">
        <f t="shared" si="121"/>
        <v>44080.743269371196</v>
      </c>
      <c r="I143" s="475">
        <f t="shared" si="96"/>
        <v>48118.709490541914</v>
      </c>
      <c r="J143" s="579">
        <f t="shared" si="122"/>
        <v>0.21775647462816641</v>
      </c>
      <c r="K143" s="474">
        <f t="shared" si="123"/>
        <v>7516.5627890566866</v>
      </c>
      <c r="L143" s="474">
        <f t="shared" si="97"/>
        <v>0</v>
      </c>
      <c r="M143" s="475">
        <f t="shared" si="124"/>
        <v>7516.5627890566866</v>
      </c>
      <c r="N143" s="579">
        <f>($N$147-$N$142)/($A$107-$A$102)+N142</f>
        <v>0.5</v>
      </c>
      <c r="O143" s="475">
        <f t="shared" si="98"/>
        <v>751.91700000000026</v>
      </c>
      <c r="P143" s="1234">
        <f t="shared" si="127"/>
        <v>8268.4797890566861</v>
      </c>
      <c r="Q143" s="467">
        <f t="shared" si="99"/>
        <v>67978.926403693753</v>
      </c>
      <c r="R143" s="467">
        <f t="shared" si="125"/>
        <v>35812.263480314512</v>
      </c>
      <c r="S143" s="1255">
        <f t="shared" si="100"/>
        <v>1.1804277777504737</v>
      </c>
      <c r="T143" s="118" t="str">
        <f t="shared" si="101"/>
        <v>No</v>
      </c>
      <c r="U143" s="1255">
        <f t="shared" si="102"/>
        <v>1</v>
      </c>
      <c r="V143" s="1268">
        <f t="shared" si="95"/>
        <v>71962.814939057862</v>
      </c>
      <c r="W143" s="1269">
        <f t="shared" si="103"/>
        <v>0.29655937282205314</v>
      </c>
      <c r="X143" s="473">
        <f t="shared" si="104"/>
        <v>37640.548948224612</v>
      </c>
      <c r="Y143" s="474">
        <f t="shared" si="105"/>
        <v>14816.993059200286</v>
      </c>
      <c r="Z143" s="474">
        <f t="shared" si="106"/>
        <v>3200.396146087689</v>
      </c>
      <c r="AA143" s="474">
        <f t="shared" si="107"/>
        <v>0</v>
      </c>
      <c r="AB143" s="474">
        <f t="shared" si="108"/>
        <v>16304.876785545272</v>
      </c>
      <c r="AC143" s="474">
        <f t="shared" si="109"/>
        <v>71962.814939057862</v>
      </c>
      <c r="AD143" s="475">
        <f t="shared" si="110"/>
        <v>5473.8860248453711</v>
      </c>
      <c r="AE143" s="100">
        <f t="shared" si="111"/>
        <v>0.52305553889325662</v>
      </c>
      <c r="AF143" s="100">
        <f t="shared" si="112"/>
        <v>0.20589790813141681</v>
      </c>
      <c r="AG143" s="100">
        <f t="shared" si="113"/>
        <v>4.4472914918600163E-2</v>
      </c>
      <c r="AH143" s="100">
        <f t="shared" si="126"/>
        <v>0</v>
      </c>
      <c r="AI143" s="100">
        <f t="shared" si="114"/>
        <v>0.22657363805672628</v>
      </c>
      <c r="AJ143" s="471">
        <f t="shared" si="115"/>
        <v>0.99999999999999989</v>
      </c>
      <c r="AK143" s="1250">
        <f t="shared" si="116"/>
        <v>37640.548948224619</v>
      </c>
      <c r="AL143" s="1251">
        <f t="shared" si="117"/>
        <v>0</v>
      </c>
      <c r="AM143" s="1251">
        <f t="shared" si="118"/>
        <v>0</v>
      </c>
      <c r="AN143" s="1251">
        <f>SUM(AK143:AM143)</f>
        <v>37640.548948224619</v>
      </c>
      <c r="AO143" s="1022">
        <f t="shared" si="120"/>
        <v>0</v>
      </c>
    </row>
    <row r="144" spans="1:91">
      <c r="A144" s="89">
        <f>'Input data'!A124</f>
        <v>2024</v>
      </c>
      <c r="B144" s="152">
        <f>'Input data'!B124</f>
        <v>61.020220999999999</v>
      </c>
      <c r="C144" s="204">
        <f>'Input data'!C124</f>
        <v>4554.3497092114612</v>
      </c>
      <c r="D144" s="205">
        <f>'Input data'!D124</f>
        <v>45803292.263739973</v>
      </c>
      <c r="E144" s="473">
        <f>'Input data'!J124*C144</f>
        <v>54793.589151986627</v>
      </c>
      <c r="F144" s="474">
        <f>'Input data'!L124</f>
        <v>100596.8814157266</v>
      </c>
      <c r="G144" s="474">
        <f t="shared" ref="G144:G146" si="128">($G$147-$G$142)/($A$147-$A$142)+G143</f>
        <v>30113.471672950778</v>
      </c>
      <c r="H144" s="474">
        <f t="shared" si="121"/>
        <v>44311.683103232237</v>
      </c>
      <c r="I144" s="475">
        <f t="shared" si="96"/>
        <v>45803.292263739975</v>
      </c>
      <c r="J144" s="579">
        <f t="shared" si="122"/>
        <v>0.24379126396699979</v>
      </c>
      <c r="K144" s="474">
        <f t="shared" si="123"/>
        <v>8347.3534557804069</v>
      </c>
      <c r="L144" s="474">
        <f t="shared" si="97"/>
        <v>0</v>
      </c>
      <c r="M144" s="475">
        <f t="shared" si="124"/>
        <v>8347.3534557804069</v>
      </c>
      <c r="N144" s="579">
        <f>($N$147-$N$142)/($A$107-$A$102)+N143</f>
        <v>0.5</v>
      </c>
      <c r="O144" s="475">
        <f t="shared" si="98"/>
        <v>751.91700000000026</v>
      </c>
      <c r="P144" s="1234">
        <f t="shared" si="127"/>
        <v>9099.2704557804063</v>
      </c>
      <c r="Q144" s="467">
        <f t="shared" si="99"/>
        <v>65325.884320402605</v>
      </c>
      <c r="R144" s="467">
        <f t="shared" si="125"/>
        <v>35212.412647451827</v>
      </c>
      <c r="S144" s="1255">
        <f t="shared" si="100"/>
        <v>1.1473939515896132</v>
      </c>
      <c r="T144" s="118" t="str">
        <f t="shared" si="101"/>
        <v>No</v>
      </c>
      <c r="U144" s="1255">
        <f t="shared" si="102"/>
        <v>1</v>
      </c>
      <c r="V144" s="1268">
        <f t="shared" si="95"/>
        <v>69907.846844236919</v>
      </c>
      <c r="W144" s="1269">
        <f t="shared" si="103"/>
        <v>0.30506944290513538</v>
      </c>
      <c r="X144" s="473">
        <f t="shared" si="104"/>
        <v>34636.8497489129</v>
      </c>
      <c r="Y144" s="474">
        <f t="shared" si="105"/>
        <v>15554.211284129462</v>
      </c>
      <c r="Z144" s="474">
        <f t="shared" si="106"/>
        <v>3228.0117300196257</v>
      </c>
      <c r="AA144" s="474">
        <f t="shared" si="107"/>
        <v>0</v>
      </c>
      <c r="AB144" s="474">
        <f t="shared" si="108"/>
        <v>16488.774081174917</v>
      </c>
      <c r="AC144" s="474">
        <f t="shared" si="109"/>
        <v>69907.846844236919</v>
      </c>
      <c r="AD144" s="475">
        <f t="shared" si="110"/>
        <v>4523.3780759621222</v>
      </c>
      <c r="AE144" s="100">
        <f t="shared" si="111"/>
        <v>0.49546440510588119</v>
      </c>
      <c r="AF144" s="100">
        <f t="shared" si="112"/>
        <v>0.22249592837247745</v>
      </c>
      <c r="AG144" s="100">
        <f t="shared" si="113"/>
        <v>4.6175241775247684E-2</v>
      </c>
      <c r="AH144" s="100">
        <f t="shared" si="126"/>
        <v>0</v>
      </c>
      <c r="AI144" s="100">
        <f t="shared" si="114"/>
        <v>0.23586442474639344</v>
      </c>
      <c r="AJ144" s="471">
        <f t="shared" si="115"/>
        <v>0.99999999999999978</v>
      </c>
      <c r="AK144" s="1250">
        <f t="shared" si="116"/>
        <v>34636.8497489129</v>
      </c>
      <c r="AL144" s="1251">
        <f t="shared" si="117"/>
        <v>0</v>
      </c>
      <c r="AM144" s="1251">
        <f t="shared" si="118"/>
        <v>0</v>
      </c>
      <c r="AN144" s="1251">
        <f t="shared" si="119"/>
        <v>34636.8497489129</v>
      </c>
      <c r="AO144" s="1022">
        <f t="shared" si="120"/>
        <v>0</v>
      </c>
    </row>
    <row r="145" spans="1:41">
      <c r="A145" s="89">
        <f>'Input data'!A125</f>
        <v>2025</v>
      </c>
      <c r="B145" s="152">
        <f>'Input data'!B125</f>
        <v>61.673080999999996</v>
      </c>
      <c r="C145" s="204">
        <f>'Input data'!C125</f>
        <v>4618.6922839663757</v>
      </c>
      <c r="D145" s="205">
        <f>'Input data'!D125</f>
        <v>43222529.411836617</v>
      </c>
      <c r="E145" s="473">
        <f>'Input data'!J125*C145</f>
        <v>55567.697604609646</v>
      </c>
      <c r="F145" s="474">
        <f>'Input data'!L125</f>
        <v>98790.227016446268</v>
      </c>
      <c r="G145" s="474">
        <f t="shared" si="128"/>
        <v>28060.280422522315</v>
      </c>
      <c r="H145" s="474">
        <f t="shared" si="121"/>
        <v>44387.140560708001</v>
      </c>
      <c r="I145" s="475">
        <f t="shared" si="96"/>
        <v>43222.529411836615</v>
      </c>
      <c r="J145" s="579">
        <f t="shared" si="122"/>
        <v>0.26982605330583315</v>
      </c>
      <c r="K145" s="474">
        <f t="shared" si="123"/>
        <v>9002.3155834295667</v>
      </c>
      <c r="L145" s="474">
        <f t="shared" si="97"/>
        <v>0</v>
      </c>
      <c r="M145" s="475">
        <f t="shared" si="124"/>
        <v>9002.3155834295667</v>
      </c>
      <c r="N145" s="579">
        <f>($N$147-$N$142)/($A$107-$A$102)+N144</f>
        <v>0.5</v>
      </c>
      <c r="O145" s="475">
        <f t="shared" si="98"/>
        <v>751.91700000000026</v>
      </c>
      <c r="P145" s="1234">
        <f t="shared" si="127"/>
        <v>9754.2325834295661</v>
      </c>
      <c r="Q145" s="467">
        <f t="shared" si="99"/>
        <v>62693.188399800754</v>
      </c>
      <c r="R145" s="467">
        <f t="shared" si="125"/>
        <v>34632.907977278439</v>
      </c>
      <c r="S145" s="1255">
        <f t="shared" si="100"/>
        <v>1.1124099617489203</v>
      </c>
      <c r="T145" s="118" t="str">
        <f t="shared" si="101"/>
        <v>No</v>
      </c>
      <c r="U145" s="1255">
        <f t="shared" si="102"/>
        <v>1</v>
      </c>
      <c r="V145" s="1268">
        <f t="shared" si="95"/>
        <v>67657.003503390966</v>
      </c>
      <c r="W145" s="1269">
        <f t="shared" si="103"/>
        <v>0.31514477143444919</v>
      </c>
      <c r="X145" s="473">
        <f t="shared" si="104"/>
        <v>31559.964886745445</v>
      </c>
      <c r="Y145" s="474">
        <f t="shared" si="105"/>
        <v>16112.32246037155</v>
      </c>
      <c r="Z145" s="474">
        <f t="shared" si="106"/>
        <v>3262.9933015806118</v>
      </c>
      <c r="AA145" s="474">
        <f t="shared" si="107"/>
        <v>0</v>
      </c>
      <c r="AB145" s="474">
        <f t="shared" si="108"/>
        <v>16721.722854693362</v>
      </c>
      <c r="AC145" s="474">
        <f t="shared" si="109"/>
        <v>67657.003503390966</v>
      </c>
      <c r="AD145" s="475">
        <f t="shared" si="110"/>
        <v>3499.6844642231299</v>
      </c>
      <c r="AE145" s="100">
        <f t="shared" si="111"/>
        <v>0.46647003639709911</v>
      </c>
      <c r="AF145" s="100">
        <f t="shared" si="112"/>
        <v>0.23814714849977062</v>
      </c>
      <c r="AG145" s="100">
        <f t="shared" si="113"/>
        <v>4.8228463168887917E-2</v>
      </c>
      <c r="AH145" s="100">
        <f t="shared" si="126"/>
        <v>0</v>
      </c>
      <c r="AI145" s="100">
        <f t="shared" si="114"/>
        <v>0.2471543519342424</v>
      </c>
      <c r="AJ145" s="471">
        <f t="shared" si="115"/>
        <v>1</v>
      </c>
      <c r="AK145" s="1250">
        <f t="shared" si="116"/>
        <v>31559.964886745445</v>
      </c>
      <c r="AL145" s="1251">
        <f t="shared" si="117"/>
        <v>0</v>
      </c>
      <c r="AM145" s="1251">
        <f t="shared" si="118"/>
        <v>0</v>
      </c>
      <c r="AN145" s="1251">
        <f t="shared" si="119"/>
        <v>31559.964886745445</v>
      </c>
      <c r="AO145" s="1022">
        <f t="shared" si="120"/>
        <v>0</v>
      </c>
    </row>
    <row r="146" spans="1:41">
      <c r="A146" s="89">
        <f>'Input data'!A126</f>
        <v>2026</v>
      </c>
      <c r="B146" s="152">
        <f>'Input data'!B126</f>
        <v>62.305038999999994</v>
      </c>
      <c r="C146" s="204">
        <f>'Input data'!C126</f>
        <v>4706.2160582136648</v>
      </c>
      <c r="D146" s="205">
        <f>'Input data'!D126</f>
        <v>43560861.039927498</v>
      </c>
      <c r="E146" s="473">
        <f>'Input data'!J126*C146</f>
        <v>56620.70012600968</v>
      </c>
      <c r="F146" s="474">
        <f>'Input data'!L126</f>
        <v>100181.56116593718</v>
      </c>
      <c r="G146" s="474">
        <f t="shared" si="128"/>
        <v>26007.089172093853</v>
      </c>
      <c r="H146" s="474">
        <f t="shared" si="121"/>
        <v>47362.060236506091</v>
      </c>
      <c r="I146" s="475">
        <f t="shared" si="96"/>
        <v>43560.861039927498</v>
      </c>
      <c r="J146" s="579">
        <f t="shared" si="122"/>
        <v>0.2958608426446665</v>
      </c>
      <c r="K146" s="474">
        <f t="shared" si="123"/>
        <v>10206.880565334359</v>
      </c>
      <c r="L146" s="474">
        <f t="shared" si="97"/>
        <v>0</v>
      </c>
      <c r="M146" s="475">
        <f t="shared" si="124"/>
        <v>10206.880565334359</v>
      </c>
      <c r="N146" s="579">
        <f>($N$147-$N$142)/($A$107-$A$102)+N145</f>
        <v>0.5</v>
      </c>
      <c r="O146" s="475">
        <f t="shared" si="98"/>
        <v>751.91700000000026</v>
      </c>
      <c r="P146" s="1234">
        <f t="shared" si="127"/>
        <v>10958.797565334358</v>
      </c>
      <c r="Q146" s="467">
        <f t="shared" si="99"/>
        <v>62410.351843265584</v>
      </c>
      <c r="R146" s="467">
        <f t="shared" si="125"/>
        <v>36403.262671171731</v>
      </c>
      <c r="S146" s="1255">
        <f t="shared" si="100"/>
        <v>1.1470130624024233</v>
      </c>
      <c r="T146" s="118" t="str">
        <f t="shared" si="101"/>
        <v>No</v>
      </c>
      <c r="U146" s="1255">
        <f t="shared" si="102"/>
        <v>1</v>
      </c>
      <c r="V146" s="1268">
        <f t="shared" si="95"/>
        <v>68444.117308998932</v>
      </c>
      <c r="W146" s="1269">
        <f t="shared" si="103"/>
        <v>0.31679925414986765</v>
      </c>
      <c r="X146" s="473">
        <f t="shared" si="104"/>
        <v>30672.907986327325</v>
      </c>
      <c r="Y146" s="474">
        <f t="shared" si="105"/>
        <v>17422.033473479616</v>
      </c>
      <c r="Z146" s="474">
        <f t="shared" si="106"/>
        <v>3310.577955812766</v>
      </c>
      <c r="AA146" s="474">
        <f t="shared" si="107"/>
        <v>0</v>
      </c>
      <c r="AB146" s="474">
        <f t="shared" si="108"/>
        <v>17038.597893379218</v>
      </c>
      <c r="AC146" s="474">
        <f t="shared" si="109"/>
        <v>68444.117308998932</v>
      </c>
      <c r="AD146" s="475">
        <f t="shared" si="110"/>
        <v>4665.8188142334729</v>
      </c>
      <c r="AE146" s="100">
        <f t="shared" si="111"/>
        <v>0.44814527810842986</v>
      </c>
      <c r="AF146" s="100">
        <f t="shared" si="112"/>
        <v>0.25454391346484634</v>
      </c>
      <c r="AG146" s="100">
        <f t="shared" si="113"/>
        <v>4.8369064953628908E-2</v>
      </c>
      <c r="AH146" s="100">
        <f t="shared" si="126"/>
        <v>0</v>
      </c>
      <c r="AI146" s="100">
        <f t="shared" si="114"/>
        <v>0.24894174347309478</v>
      </c>
      <c r="AJ146" s="471">
        <f t="shared" si="115"/>
        <v>1</v>
      </c>
      <c r="AK146" s="1250">
        <f t="shared" si="116"/>
        <v>30672.907986327322</v>
      </c>
      <c r="AL146" s="1251">
        <f t="shared" si="117"/>
        <v>0</v>
      </c>
      <c r="AM146" s="1251">
        <f t="shared" si="118"/>
        <v>0</v>
      </c>
      <c r="AN146" s="1251">
        <f t="shared" si="119"/>
        <v>30672.907986327322</v>
      </c>
      <c r="AO146" s="1022">
        <f t="shared" si="120"/>
        <v>0</v>
      </c>
    </row>
    <row r="147" spans="1:41">
      <c r="A147" s="89">
        <f>'Input data'!A127</f>
        <v>2027</v>
      </c>
      <c r="B147" s="152">
        <f>'Input data'!B127</f>
        <v>62.918915999999996</v>
      </c>
      <c r="C147" s="204">
        <f>'Input data'!C127</f>
        <v>4806.6704710292252</v>
      </c>
      <c r="D147" s="205">
        <f>'Input data'!D127</f>
        <v>42063620.539397433</v>
      </c>
      <c r="E147" s="473">
        <f>'Input data'!J127*C147</f>
        <v>57829.271750008418</v>
      </c>
      <c r="F147" s="474">
        <f>'Input data'!L127</f>
        <v>99892.892289405849</v>
      </c>
      <c r="G147" s="474">
        <f>G137*(1-E5)</f>
        <v>23953.89792166539</v>
      </c>
      <c r="H147" s="474">
        <f t="shared" si="121"/>
        <v>48703.649755910788</v>
      </c>
      <c r="I147" s="475">
        <f t="shared" si="96"/>
        <v>42063.620539397431</v>
      </c>
      <c r="J147" s="579">
        <f t="shared" si="122"/>
        <v>0.32189563198349985</v>
      </c>
      <c r="K147" s="474">
        <f t="shared" si="123"/>
        <v>10951.174995718367</v>
      </c>
      <c r="L147" s="474">
        <f t="shared" si="97"/>
        <v>0</v>
      </c>
      <c r="M147" s="475">
        <f t="shared" si="124"/>
        <v>10951.174995718367</v>
      </c>
      <c r="N147" s="579">
        <f>$C$27</f>
        <v>0.5</v>
      </c>
      <c r="O147" s="475">
        <f t="shared" si="98"/>
        <v>751.91700000000026</v>
      </c>
      <c r="P147" s="1234">
        <f t="shared" si="127"/>
        <v>11703.091995718367</v>
      </c>
      <c r="Q147" s="467">
        <f t="shared" si="99"/>
        <v>60954.455681857813</v>
      </c>
      <c r="R147" s="467">
        <f t="shared" si="125"/>
        <v>37000.557760192423</v>
      </c>
      <c r="S147" s="1255">
        <f t="shared" si="100"/>
        <v>1.1409033530515964</v>
      </c>
      <c r="T147" s="118" t="str">
        <f t="shared" si="101"/>
        <v>No</v>
      </c>
      <c r="U147" s="1255">
        <f t="shared" si="102"/>
        <v>1</v>
      </c>
      <c r="V147" s="1268">
        <f t="shared" si="95"/>
        <v>67461.961429902003</v>
      </c>
      <c r="W147" s="1269">
        <f t="shared" si="103"/>
        <v>0.32465704131927819</v>
      </c>
      <c r="X147" s="473">
        <f t="shared" si="104"/>
        <v>28523.524822353971</v>
      </c>
      <c r="Y147" s="474">
        <f t="shared" si="105"/>
        <v>18170.956306087173</v>
      </c>
      <c r="Z147" s="474">
        <f t="shared" si="106"/>
        <v>3365.1926995327626</v>
      </c>
      <c r="AA147" s="474">
        <f t="shared" si="107"/>
        <v>0</v>
      </c>
      <c r="AB147" s="474">
        <f t="shared" si="108"/>
        <v>17402.28760192811</v>
      </c>
      <c r="AC147" s="474">
        <f t="shared" si="109"/>
        <v>67461.961429902003</v>
      </c>
      <c r="AD147" s="475">
        <f t="shared" si="110"/>
        <v>4569.6269006885814</v>
      </c>
      <c r="AE147" s="100">
        <f t="shared" si="111"/>
        <v>0.4228090055162721</v>
      </c>
      <c r="AF147" s="100">
        <f t="shared" si="112"/>
        <v>0.26935114130899007</v>
      </c>
      <c r="AG147" s="100">
        <f t="shared" si="113"/>
        <v>4.988281734188011E-2</v>
      </c>
      <c r="AH147" s="100">
        <f t="shared" si="126"/>
        <v>0</v>
      </c>
      <c r="AI147" s="100">
        <f t="shared" si="114"/>
        <v>0.25795703583285795</v>
      </c>
      <c r="AJ147" s="471">
        <f t="shared" si="115"/>
        <v>1.0000000000000002</v>
      </c>
      <c r="AK147" s="1250">
        <f t="shared" si="116"/>
        <v>28523.524822353971</v>
      </c>
      <c r="AL147" s="1251">
        <f t="shared" si="117"/>
        <v>0</v>
      </c>
      <c r="AM147" s="1251">
        <f t="shared" si="118"/>
        <v>0</v>
      </c>
      <c r="AN147" s="1251">
        <f t="shared" si="119"/>
        <v>28523.524822353971</v>
      </c>
      <c r="AO147" s="1022">
        <f t="shared" si="120"/>
        <v>0</v>
      </c>
    </row>
    <row r="148" spans="1:41">
      <c r="A148" s="89">
        <f>'Input data'!A128</f>
        <v>2028</v>
      </c>
      <c r="B148" s="152">
        <f>'Input data'!B128</f>
        <v>63.514502</v>
      </c>
      <c r="C148" s="204">
        <f>'Input data'!C128</f>
        <v>4918.6434456948491</v>
      </c>
      <c r="D148" s="205">
        <f>'Input data'!D128</f>
        <v>40122432.814653359</v>
      </c>
      <c r="E148" s="473">
        <f>'Input data'!J128*C148</f>
        <v>59176.423717180543</v>
      </c>
      <c r="F148" s="474">
        <f>'Input data'!L128</f>
        <v>99298.85653183391</v>
      </c>
      <c r="G148" s="474">
        <f>($G$152-$G$147)/($A$152-$A$147)+G147</f>
        <v>21900.706671236927</v>
      </c>
      <c r="H148" s="474">
        <f t="shared" si="121"/>
        <v>49708.134386376274</v>
      </c>
      <c r="I148" s="475">
        <f t="shared" si="96"/>
        <v>40122.432814653359</v>
      </c>
      <c r="J148" s="579">
        <f t="shared" si="122"/>
        <v>0.34793042132233321</v>
      </c>
      <c r="K148" s="474">
        <f t="shared" si="123"/>
        <v>11490.369947000949</v>
      </c>
      <c r="L148" s="474">
        <f t="shared" si="97"/>
        <v>0</v>
      </c>
      <c r="M148" s="475">
        <f t="shared" si="124"/>
        <v>11490.369947000949</v>
      </c>
      <c r="N148" s="579">
        <f>N147</f>
        <v>0.5</v>
      </c>
      <c r="O148" s="475">
        <f t="shared" si="98"/>
        <v>751.91700000000026</v>
      </c>
      <c r="P148" s="1234">
        <f t="shared" si="127"/>
        <v>12242.286947000948</v>
      </c>
      <c r="Q148" s="467">
        <f t="shared" si="99"/>
        <v>59366.554110612255</v>
      </c>
      <c r="R148" s="467">
        <f t="shared" si="125"/>
        <v>37465.847439375328</v>
      </c>
      <c r="S148" s="1255">
        <f t="shared" si="100"/>
        <v>1.1283556009051039</v>
      </c>
      <c r="T148" s="118" t="str">
        <f t="shared" si="101"/>
        <v>No</v>
      </c>
      <c r="U148" s="1255">
        <f t="shared" si="102"/>
        <v>1</v>
      </c>
      <c r="V148" s="1268">
        <f t="shared" si="95"/>
        <v>66094.920282195671</v>
      </c>
      <c r="W148" s="1269">
        <f t="shared" si="103"/>
        <v>0.3343838731817973</v>
      </c>
      <c r="X148" s="473">
        <f t="shared" si="104"/>
        <v>26162.617860974009</v>
      </c>
      <c r="Y148" s="474">
        <f t="shared" si="105"/>
        <v>18698.552968176362</v>
      </c>
      <c r="Z148" s="474">
        <f t="shared" si="106"/>
        <v>3426.0698192483187</v>
      </c>
      <c r="AA148" s="474">
        <f t="shared" si="107"/>
        <v>0</v>
      </c>
      <c r="AB148" s="474">
        <f t="shared" si="108"/>
        <v>17807.679633796975</v>
      </c>
      <c r="AC148" s="474">
        <f t="shared" si="109"/>
        <v>66094.920282195671</v>
      </c>
      <c r="AD148" s="475">
        <f t="shared" si="110"/>
        <v>4261.9111897370822</v>
      </c>
      <c r="AE148" s="100">
        <f t="shared" si="111"/>
        <v>0.39583401794375972</v>
      </c>
      <c r="AF148" s="100">
        <f t="shared" si="112"/>
        <v>0.28290453923451192</v>
      </c>
      <c r="AG148" s="100">
        <f t="shared" si="113"/>
        <v>5.1835599538066421E-2</v>
      </c>
      <c r="AH148" s="100">
        <f t="shared" si="126"/>
        <v>0</v>
      </c>
      <c r="AI148" s="100">
        <f t="shared" si="114"/>
        <v>0.26942584328366187</v>
      </c>
      <c r="AJ148" s="471">
        <f t="shared" si="115"/>
        <v>0.99999999999999978</v>
      </c>
      <c r="AK148" s="1250">
        <f t="shared" si="116"/>
        <v>26162.617860974005</v>
      </c>
      <c r="AL148" s="1251">
        <f t="shared" si="117"/>
        <v>0</v>
      </c>
      <c r="AM148" s="1251">
        <f t="shared" si="118"/>
        <v>0</v>
      </c>
      <c r="AN148" s="1251">
        <f t="shared" si="119"/>
        <v>26162.617860974005</v>
      </c>
      <c r="AO148" s="1022">
        <f t="shared" si="120"/>
        <v>0</v>
      </c>
    </row>
    <row r="149" spans="1:41">
      <c r="A149" s="89">
        <f>'Input data'!A129</f>
        <v>2029</v>
      </c>
      <c r="B149" s="152">
        <f>'Input data'!B129</f>
        <v>64.093732000000003</v>
      </c>
      <c r="C149" s="204">
        <f>'Input data'!C129</f>
        <v>5055.9810880808755</v>
      </c>
      <c r="D149" s="205">
        <f>'Input data'!D129</f>
        <v>38613737.321660623</v>
      </c>
      <c r="E149" s="473">
        <f>'Input data'!J129*C149</f>
        <v>60828.739159005781</v>
      </c>
      <c r="F149" s="474">
        <f>'Input data'!L129</f>
        <v>99442.476480666402</v>
      </c>
      <c r="G149" s="474">
        <f t="shared" ref="G149:G151" si="129">($G$152-$G$147)/($A$152-$A$147)+G148</f>
        <v>19847.515420808464</v>
      </c>
      <c r="H149" s="474">
        <f t="shared" si="121"/>
        <v>51293.597304209216</v>
      </c>
      <c r="I149" s="475">
        <f t="shared" si="96"/>
        <v>38613.737321660621</v>
      </c>
      <c r="J149" s="579">
        <f t="shared" si="122"/>
        <v>0.37396521066116656</v>
      </c>
      <c r="K149" s="474">
        <f t="shared" si="123"/>
        <v>12063.606201053786</v>
      </c>
      <c r="L149" s="474">
        <f t="shared" si="97"/>
        <v>0</v>
      </c>
      <c r="M149" s="475">
        <f t="shared" si="124"/>
        <v>12063.606201053786</v>
      </c>
      <c r="N149" s="579">
        <f t="shared" ref="N149:N170" si="130">N148</f>
        <v>0.5</v>
      </c>
      <c r="O149" s="475">
        <f t="shared" si="98"/>
        <v>751.91700000000026</v>
      </c>
      <c r="P149" s="1234">
        <f t="shared" si="127"/>
        <v>12815.523201053786</v>
      </c>
      <c r="Q149" s="467">
        <f t="shared" si="99"/>
        <v>58325.589523963892</v>
      </c>
      <c r="R149" s="467">
        <f t="shared" si="125"/>
        <v>38478.074103155428</v>
      </c>
      <c r="S149" s="1255">
        <f t="shared" si="100"/>
        <v>1.1266696411436157</v>
      </c>
      <c r="T149" s="118" t="str">
        <f t="shared" si="101"/>
        <v>No</v>
      </c>
      <c r="U149" s="1255">
        <f t="shared" si="102"/>
        <v>1</v>
      </c>
      <c r="V149" s="1268">
        <f t="shared" si="95"/>
        <v>65290.429866453364</v>
      </c>
      <c r="W149" s="1269">
        <f t="shared" si="103"/>
        <v>0.34343519814546131</v>
      </c>
      <c r="X149" s="473">
        <f t="shared" si="104"/>
        <v>24173.542909750857</v>
      </c>
      <c r="Y149" s="474">
        <f t="shared" si="105"/>
        <v>19311.246775674295</v>
      </c>
      <c r="Z149" s="474">
        <f t="shared" si="106"/>
        <v>3500.7371228718334</v>
      </c>
      <c r="AA149" s="474">
        <f t="shared" si="107"/>
        <v>0</v>
      </c>
      <c r="AB149" s="474">
        <f t="shared" si="108"/>
        <v>18304.903058156378</v>
      </c>
      <c r="AC149" s="474">
        <f t="shared" si="109"/>
        <v>65290.429866453364</v>
      </c>
      <c r="AD149" s="475">
        <f t="shared" si="110"/>
        <v>4326.0274889423927</v>
      </c>
      <c r="AE149" s="100">
        <f t="shared" si="111"/>
        <v>0.37024634328792155</v>
      </c>
      <c r="AF149" s="100">
        <f t="shared" si="112"/>
        <v>0.29577453870611653</v>
      </c>
      <c r="AG149" s="100">
        <f t="shared" si="113"/>
        <v>5.361792118741332E-2</v>
      </c>
      <c r="AH149" s="100">
        <f t="shared" si="126"/>
        <v>0</v>
      </c>
      <c r="AI149" s="100">
        <f t="shared" si="114"/>
        <v>0.28036119681854865</v>
      </c>
      <c r="AJ149" s="471">
        <f t="shared" si="115"/>
        <v>1</v>
      </c>
      <c r="AK149" s="1250">
        <f t="shared" si="116"/>
        <v>24173.542909750853</v>
      </c>
      <c r="AL149" s="1251">
        <f t="shared" si="117"/>
        <v>0</v>
      </c>
      <c r="AM149" s="1251">
        <f t="shared" si="118"/>
        <v>0</v>
      </c>
      <c r="AN149" s="1251">
        <f t="shared" si="119"/>
        <v>24173.542909750853</v>
      </c>
      <c r="AO149" s="1022">
        <f t="shared" si="120"/>
        <v>0</v>
      </c>
    </row>
    <row r="150" spans="1:41">
      <c r="A150" s="89">
        <f>'Input data'!A130</f>
        <v>2030</v>
      </c>
      <c r="B150" s="152">
        <f>'Input data'!B130</f>
        <v>64.659278</v>
      </c>
      <c r="C150" s="204">
        <f>'Input data'!C130</f>
        <v>5220.676133769065</v>
      </c>
      <c r="D150" s="205">
        <f>'Input data'!D130</f>
        <v>37435672.225562826</v>
      </c>
      <c r="E150" s="473">
        <f>'Input data'!J130*C150</f>
        <v>62810.192768190478</v>
      </c>
      <c r="F150" s="474">
        <f>'Input data'!L130</f>
        <v>100245.8649937533</v>
      </c>
      <c r="G150" s="474">
        <f t="shared" si="129"/>
        <v>17794.324170380001</v>
      </c>
      <c r="H150" s="474">
        <f t="shared" si="121"/>
        <v>53378.202889506269</v>
      </c>
      <c r="I150" s="475">
        <f t="shared" si="96"/>
        <v>37435.672225562826</v>
      </c>
      <c r="J150" s="579">
        <f>$H$19</f>
        <v>0.4</v>
      </c>
      <c r="K150" s="474">
        <f t="shared" si="123"/>
        <v>12670.187921951871</v>
      </c>
      <c r="L150" s="474">
        <f t="shared" si="97"/>
        <v>0</v>
      </c>
      <c r="M150" s="475">
        <f t="shared" si="124"/>
        <v>12670.187921951871</v>
      </c>
      <c r="N150" s="579">
        <f t="shared" si="130"/>
        <v>0.5</v>
      </c>
      <c r="O150" s="475">
        <f t="shared" si="98"/>
        <v>751.91700000000026</v>
      </c>
      <c r="P150" s="1234">
        <f t="shared" si="127"/>
        <v>13422.10492195187</v>
      </c>
      <c r="Q150" s="467">
        <f t="shared" si="99"/>
        <v>57750.422137934402</v>
      </c>
      <c r="R150" s="467">
        <f t="shared" si="125"/>
        <v>39956.0979675544</v>
      </c>
      <c r="S150" s="1255">
        <f t="shared" si="100"/>
        <v>1.132253015904604</v>
      </c>
      <c r="T150" s="118" t="str">
        <f t="shared" si="101"/>
        <v>No</v>
      </c>
      <c r="U150" s="1255">
        <f t="shared" si="102"/>
        <v>1</v>
      </c>
      <c r="V150" s="1268">
        <f t="shared" si="95"/>
        <v>64956.846191156605</v>
      </c>
      <c r="W150" s="1269">
        <f t="shared" si="103"/>
        <v>0.35202468256217545</v>
      </c>
      <c r="X150" s="473">
        <f t="shared" si="104"/>
        <v>22461.403335337694</v>
      </c>
      <c r="Y150" s="474">
        <f t="shared" si="105"/>
        <v>20003.99237589931</v>
      </c>
      <c r="Z150" s="474">
        <f t="shared" si="106"/>
        <v>3590.2780147063067</v>
      </c>
      <c r="AA150" s="474">
        <f t="shared" si="107"/>
        <v>0</v>
      </c>
      <c r="AB150" s="474">
        <f t="shared" si="108"/>
        <v>18901.172465213291</v>
      </c>
      <c r="AC150" s="474">
        <f t="shared" si="109"/>
        <v>64956.846191156605</v>
      </c>
      <c r="AD150" s="475">
        <f t="shared" si="110"/>
        <v>4667.0791649576931</v>
      </c>
      <c r="AE150" s="100">
        <f t="shared" si="111"/>
        <v>0.34578962268638663</v>
      </c>
      <c r="AF150" s="100">
        <f t="shared" si="112"/>
        <v>0.30795818376143247</v>
      </c>
      <c r="AG150" s="100">
        <f t="shared" si="113"/>
        <v>5.5271741551933547E-2</v>
      </c>
      <c r="AH150" s="100">
        <f t="shared" si="126"/>
        <v>0</v>
      </c>
      <c r="AI150" s="100">
        <f t="shared" si="114"/>
        <v>0.2909804520002473</v>
      </c>
      <c r="AJ150" s="471">
        <f t="shared" si="115"/>
        <v>1</v>
      </c>
      <c r="AK150" s="1250">
        <f t="shared" si="116"/>
        <v>22461.403335337691</v>
      </c>
      <c r="AL150" s="1251">
        <f t="shared" si="117"/>
        <v>0</v>
      </c>
      <c r="AM150" s="1251">
        <f t="shared" si="118"/>
        <v>0</v>
      </c>
      <c r="AN150" s="1251">
        <f t="shared" si="119"/>
        <v>22461.403335337691</v>
      </c>
      <c r="AO150" s="1022">
        <f t="shared" si="120"/>
        <v>0</v>
      </c>
    </row>
    <row r="151" spans="1:41">
      <c r="A151" s="89">
        <f>'Input data'!A131</f>
        <v>2031</v>
      </c>
      <c r="B151" s="152">
        <f>'Input data'!B131</f>
        <v>65.211525999999992</v>
      </c>
      <c r="C151" s="204">
        <f>'Input data'!C131</f>
        <v>5396.439358573075</v>
      </c>
      <c r="D151" s="205">
        <f>'Input data'!D131</f>
        <v>36521081.260820419</v>
      </c>
      <c r="E151" s="473">
        <f>'Input data'!J131*C151</f>
        <v>64924.808145323354</v>
      </c>
      <c r="F151" s="474">
        <f>'Input data'!L131</f>
        <v>101445.88940614377</v>
      </c>
      <c r="G151" s="474">
        <f t="shared" si="129"/>
        <v>15741.132919951538</v>
      </c>
      <c r="H151" s="474">
        <f t="shared" si="121"/>
        <v>55786.475539721221</v>
      </c>
      <c r="I151" s="475">
        <f t="shared" si="96"/>
        <v>36521.081260820421</v>
      </c>
      <c r="J151" s="579">
        <f>J150</f>
        <v>0.4</v>
      </c>
      <c r="K151" s="474">
        <f t="shared" si="123"/>
        <v>12360.642541674373</v>
      </c>
      <c r="L151" s="474">
        <f t="shared" si="97"/>
        <v>0</v>
      </c>
      <c r="M151" s="475">
        <f t="shared" si="124"/>
        <v>12360.642541674373</v>
      </c>
      <c r="N151" s="579">
        <f t="shared" si="130"/>
        <v>0.5</v>
      </c>
      <c r="O151" s="475">
        <f t="shared" si="98"/>
        <v>751.91700000000026</v>
      </c>
      <c r="P151" s="1234">
        <f t="shared" si="127"/>
        <v>13112.559541674373</v>
      </c>
      <c r="Q151" s="467">
        <f t="shared" si="99"/>
        <v>58415.048917998385</v>
      </c>
      <c r="R151" s="467">
        <f t="shared" si="125"/>
        <v>42673.915998046847</v>
      </c>
      <c r="S151" s="1255">
        <f t="shared" si="100"/>
        <v>1.1690715078798828</v>
      </c>
      <c r="T151" s="118" t="str">
        <f t="shared" si="101"/>
        <v>No</v>
      </c>
      <c r="U151" s="1255">
        <f t="shared" si="102"/>
        <v>1</v>
      </c>
      <c r="V151" s="1268">
        <f t="shared" si="95"/>
        <v>64943.489244637654</v>
      </c>
      <c r="W151" s="1269">
        <f t="shared" si="103"/>
        <v>0.3598213823663855</v>
      </c>
      <c r="X151" s="473">
        <f t="shared" si="104"/>
        <v>21912.648756492254</v>
      </c>
      <c r="Y151" s="474">
        <f t="shared" si="105"/>
        <v>19807.490458769007</v>
      </c>
      <c r="Z151" s="474">
        <f t="shared" si="106"/>
        <v>3685.8364198477107</v>
      </c>
      <c r="AA151" s="474">
        <f t="shared" si="107"/>
        <v>0</v>
      </c>
      <c r="AB151" s="474">
        <f t="shared" si="108"/>
        <v>19537.51360952868</v>
      </c>
      <c r="AC151" s="474">
        <f t="shared" si="109"/>
        <v>64943.489244637654</v>
      </c>
      <c r="AD151" s="475">
        <f t="shared" si="110"/>
        <v>6171.5158365407151</v>
      </c>
      <c r="AE151" s="100">
        <f t="shared" si="111"/>
        <v>0.33741101704512388</v>
      </c>
      <c r="AF151" s="100">
        <f t="shared" si="112"/>
        <v>0.30499578462985805</v>
      </c>
      <c r="AG151" s="100">
        <f t="shared" si="113"/>
        <v>5.6754517854182715E-2</v>
      </c>
      <c r="AH151" s="100">
        <f t="shared" si="126"/>
        <v>0</v>
      </c>
      <c r="AI151" s="100">
        <f t="shared" si="114"/>
        <v>0.30083868047083534</v>
      </c>
      <c r="AJ151" s="471">
        <f t="shared" si="115"/>
        <v>1</v>
      </c>
      <c r="AK151" s="1250">
        <f t="shared" si="116"/>
        <v>21912.64875649225</v>
      </c>
      <c r="AL151" s="1251">
        <f t="shared" si="117"/>
        <v>0</v>
      </c>
      <c r="AM151" s="1251">
        <f t="shared" si="118"/>
        <v>0</v>
      </c>
      <c r="AN151" s="1251">
        <f t="shared" si="119"/>
        <v>21912.64875649225</v>
      </c>
      <c r="AO151" s="1022">
        <f t="shared" si="120"/>
        <v>0</v>
      </c>
    </row>
    <row r="152" spans="1:41">
      <c r="A152" s="89">
        <f>'Input data'!A132</f>
        <v>2032</v>
      </c>
      <c r="B152" s="152">
        <f>'Input data'!B132</f>
        <v>65.752923999999993</v>
      </c>
      <c r="C152" s="204">
        <f>'Input data'!C132</f>
        <v>5584.7826715137489</v>
      </c>
      <c r="D152" s="205">
        <f>'Input data'!D132</f>
        <v>35566110.296462603</v>
      </c>
      <c r="E152" s="473">
        <f>'Input data'!J132*C152</f>
        <v>67190.775136817771</v>
      </c>
      <c r="F152" s="474">
        <f>'Input data'!L132</f>
        <v>102756.88543328037</v>
      </c>
      <c r="G152" s="474">
        <f>G137*(1-E6)</f>
        <v>13687.941669523079</v>
      </c>
      <c r="H152" s="474">
        <f t="shared" si="121"/>
        <v>58243.700121886272</v>
      </c>
      <c r="I152" s="475">
        <f t="shared" si="96"/>
        <v>35566.110296462604</v>
      </c>
      <c r="J152" s="579">
        <f t="shared" ref="J152:J170" si="131">J151</f>
        <v>0.4</v>
      </c>
      <c r="K152" s="474">
        <f t="shared" si="123"/>
        <v>12037.430459211515</v>
      </c>
      <c r="L152" s="474">
        <f t="shared" si="97"/>
        <v>0</v>
      </c>
      <c r="M152" s="475">
        <f t="shared" si="124"/>
        <v>12037.430459211515</v>
      </c>
      <c r="N152" s="579">
        <f t="shared" si="130"/>
        <v>0.5</v>
      </c>
      <c r="O152" s="475">
        <f t="shared" si="98"/>
        <v>751.91700000000026</v>
      </c>
      <c r="P152" s="1234">
        <f t="shared" si="127"/>
        <v>12789.347459211514</v>
      </c>
      <c r="Q152" s="467">
        <f t="shared" si="99"/>
        <v>59142.294332197831</v>
      </c>
      <c r="R152" s="467">
        <f t="shared" si="125"/>
        <v>45454.352662674748</v>
      </c>
      <c r="S152" s="1255">
        <f t="shared" si="100"/>
        <v>1.2024125009805702</v>
      </c>
      <c r="T152" s="118" t="str">
        <f t="shared" si="101"/>
        <v>No</v>
      </c>
      <c r="U152" s="1255">
        <f t="shared" si="102"/>
        <v>1</v>
      </c>
      <c r="V152" s="1268">
        <f t="shared" si="95"/>
        <v>64954.257278960111</v>
      </c>
      <c r="W152" s="1269">
        <f t="shared" si="103"/>
        <v>0.36788413734927139</v>
      </c>
      <c r="X152" s="473">
        <f t="shared" si="104"/>
        <v>21339.666177877563</v>
      </c>
      <c r="Y152" s="474">
        <f t="shared" si="105"/>
        <v>19606.956497739156</v>
      </c>
      <c r="Z152" s="474">
        <f t="shared" si="106"/>
        <v>3788.234328305115</v>
      </c>
      <c r="AA152" s="474">
        <f t="shared" si="107"/>
        <v>0</v>
      </c>
      <c r="AB152" s="474">
        <f t="shared" si="108"/>
        <v>20219.400275038279</v>
      </c>
      <c r="AC152" s="474">
        <f t="shared" si="109"/>
        <v>64954.257278960111</v>
      </c>
      <c r="AD152" s="475">
        <f t="shared" si="110"/>
        <v>7651.724508354484</v>
      </c>
      <c r="AE152" s="100">
        <f t="shared" si="111"/>
        <v>0.32853375701348952</v>
      </c>
      <c r="AF152" s="100">
        <f t="shared" si="112"/>
        <v>0.30185791230793141</v>
      </c>
      <c r="AG152" s="100">
        <f t="shared" si="113"/>
        <v>5.8321571010129837E-2</v>
      </c>
      <c r="AH152" s="100">
        <f t="shared" si="126"/>
        <v>0</v>
      </c>
      <c r="AI152" s="100">
        <f t="shared" si="114"/>
        <v>0.31128675966844926</v>
      </c>
      <c r="AJ152" s="471">
        <f t="shared" si="115"/>
        <v>1</v>
      </c>
      <c r="AK152" s="1250">
        <f t="shared" si="116"/>
        <v>21339.66617787756</v>
      </c>
      <c r="AL152" s="1251">
        <f t="shared" si="117"/>
        <v>0</v>
      </c>
      <c r="AM152" s="1251">
        <f t="shared" si="118"/>
        <v>0</v>
      </c>
      <c r="AN152" s="1251">
        <f t="shared" si="119"/>
        <v>21339.66617787756</v>
      </c>
      <c r="AO152" s="1022">
        <f t="shared" si="120"/>
        <v>0</v>
      </c>
    </row>
    <row r="153" spans="1:41">
      <c r="A153" s="89">
        <f>'Input data'!A133</f>
        <v>2033</v>
      </c>
      <c r="B153" s="152">
        <f>'Input data'!B133</f>
        <v>66.284188999999998</v>
      </c>
      <c r="C153" s="204">
        <f>'Input data'!C133</f>
        <v>5782.2303264526327</v>
      </c>
      <c r="D153" s="205">
        <f>'Input data'!D133</f>
        <v>34571652.827944376</v>
      </c>
      <c r="E153" s="473">
        <f>'Input data'!J133*C153</f>
        <v>69566.276882294755</v>
      </c>
      <c r="F153" s="474">
        <f>'Input data'!L133</f>
        <v>104137.92971023913</v>
      </c>
      <c r="G153" s="474">
        <f>G152</f>
        <v>13687.941669523079</v>
      </c>
      <c r="H153" s="474">
        <f t="shared" si="121"/>
        <v>58673.529076192674</v>
      </c>
      <c r="I153" s="475">
        <f t="shared" si="96"/>
        <v>34571.652827944374</v>
      </c>
      <c r="J153" s="579">
        <f t="shared" si="131"/>
        <v>0.4</v>
      </c>
      <c r="K153" s="474">
        <f t="shared" si="123"/>
        <v>11700.854080120593</v>
      </c>
      <c r="L153" s="474">
        <f t="shared" si="97"/>
        <v>0</v>
      </c>
      <c r="M153" s="475">
        <f t="shared" si="124"/>
        <v>11700.854080120593</v>
      </c>
      <c r="N153" s="579">
        <f t="shared" si="130"/>
        <v>0.5</v>
      </c>
      <c r="O153" s="475">
        <f t="shared" si="98"/>
        <v>751.91700000000026</v>
      </c>
      <c r="P153" s="1234">
        <f t="shared" si="127"/>
        <v>12452.771080120592</v>
      </c>
      <c r="Q153" s="467">
        <f t="shared" si="99"/>
        <v>59908.699665595159</v>
      </c>
      <c r="R153" s="467">
        <f t="shared" si="125"/>
        <v>46220.757996072076</v>
      </c>
      <c r="S153" s="1255">
        <f t="shared" si="100"/>
        <v>1.1801333460602466</v>
      </c>
      <c r="T153" s="118" t="str">
        <f t="shared" si="101"/>
        <v>No</v>
      </c>
      <c r="U153" s="1255">
        <f t="shared" si="102"/>
        <v>1</v>
      </c>
      <c r="V153" s="1268">
        <f t="shared" si="95"/>
        <v>64972.221741410613</v>
      </c>
      <c r="W153" s="1269">
        <f t="shared" si="103"/>
        <v>0.37609455150304982</v>
      </c>
      <c r="X153" s="473">
        <f t="shared" si="104"/>
        <v>20742.991696766625</v>
      </c>
      <c r="Y153" s="474">
        <f t="shared" si="105"/>
        <v>19399.399274541531</v>
      </c>
      <c r="Z153" s="474">
        <f t="shared" si="106"/>
        <v>3895.5820571938461</v>
      </c>
      <c r="AA153" s="474">
        <f t="shared" si="107"/>
        <v>0</v>
      </c>
      <c r="AB153" s="474">
        <f t="shared" si="108"/>
        <v>20934.248712908615</v>
      </c>
      <c r="AC153" s="474">
        <f t="shared" si="109"/>
        <v>64972.221741410613</v>
      </c>
      <c r="AD153" s="475">
        <f t="shared" si="110"/>
        <v>7055.0500272435456</v>
      </c>
      <c r="AE153" s="100">
        <f t="shared" si="111"/>
        <v>0.31925938717816538</v>
      </c>
      <c r="AF153" s="100">
        <f t="shared" si="112"/>
        <v>0.29857989698660947</v>
      </c>
      <c r="AG153" s="100">
        <f t="shared" si="113"/>
        <v>5.995765502214561E-2</v>
      </c>
      <c r="AH153" s="100">
        <f t="shared" si="126"/>
        <v>0</v>
      </c>
      <c r="AI153" s="100">
        <f t="shared" si="114"/>
        <v>0.32220306081307959</v>
      </c>
      <c r="AJ153" s="471">
        <f t="shared" si="115"/>
        <v>1</v>
      </c>
      <c r="AK153" s="1250">
        <f t="shared" si="116"/>
        <v>20742.991696766625</v>
      </c>
      <c r="AL153" s="1251">
        <f t="shared" si="117"/>
        <v>0</v>
      </c>
      <c r="AM153" s="1251">
        <f t="shared" si="118"/>
        <v>0</v>
      </c>
      <c r="AN153" s="1251">
        <f t="shared" si="119"/>
        <v>20742.991696766625</v>
      </c>
      <c r="AO153" s="1022">
        <f t="shared" si="120"/>
        <v>0</v>
      </c>
    </row>
    <row r="154" spans="1:41">
      <c r="A154" s="89">
        <f>'Input data'!A134</f>
        <v>2034</v>
      </c>
      <c r="B154" s="152">
        <f>'Input data'!B134</f>
        <v>66.804167000000007</v>
      </c>
      <c r="C154" s="204">
        <f>'Input data'!C134</f>
        <v>5989.6789035031879</v>
      </c>
      <c r="D154" s="205">
        <f>'Input data'!D134</f>
        <v>33577293.218877912</v>
      </c>
      <c r="E154" s="473">
        <f>'Input data'!J134*C154</f>
        <v>72062.100178007458</v>
      </c>
      <c r="F154" s="474">
        <f>'Input data'!L134</f>
        <v>105639.39339688537</v>
      </c>
      <c r="G154" s="474">
        <f t="shared" ref="G154:G170" si="132">G153</f>
        <v>13687.941669523079</v>
      </c>
      <c r="H154" s="474">
        <f t="shared" si="121"/>
        <v>59172.491229106206</v>
      </c>
      <c r="I154" s="475">
        <f t="shared" si="96"/>
        <v>33577.293218877909</v>
      </c>
      <c r="J154" s="579">
        <f t="shared" si="131"/>
        <v>0.4</v>
      </c>
      <c r="K154" s="474">
        <f t="shared" si="123"/>
        <v>11364.310821782423</v>
      </c>
      <c r="L154" s="474">
        <f t="shared" si="97"/>
        <v>0</v>
      </c>
      <c r="M154" s="475">
        <f t="shared" si="124"/>
        <v>11364.310821782423</v>
      </c>
      <c r="N154" s="579">
        <f t="shared" si="130"/>
        <v>0.5</v>
      </c>
      <c r="O154" s="475">
        <f t="shared" si="98"/>
        <v>751.91700000000026</v>
      </c>
      <c r="P154" s="1234">
        <f t="shared" si="127"/>
        <v>12116.227821782422</v>
      </c>
      <c r="Q154" s="467">
        <f t="shared" si="99"/>
        <v>60744.205076846862</v>
      </c>
      <c r="R154" s="467">
        <f t="shared" si="125"/>
        <v>47056.263407323786</v>
      </c>
      <c r="S154" s="1255">
        <f t="shared" si="100"/>
        <v>1.159083241585501</v>
      </c>
      <c r="T154" s="118" t="str">
        <f t="shared" si="101"/>
        <v>No</v>
      </c>
      <c r="U154" s="1255">
        <f t="shared" si="102"/>
        <v>1</v>
      </c>
      <c r="V154" s="1268">
        <f t="shared" si="95"/>
        <v>65041.564251365256</v>
      </c>
      <c r="W154" s="1269">
        <f t="shared" si="103"/>
        <v>0.38430577685158385</v>
      </c>
      <c r="X154" s="473">
        <f t="shared" si="104"/>
        <v>20146.375931326744</v>
      </c>
      <c r="Y154" s="474">
        <f t="shared" si="105"/>
        <v>19201.516321214527</v>
      </c>
      <c r="Z154" s="474">
        <f t="shared" si="106"/>
        <v>4008.3670564103172</v>
      </c>
      <c r="AA154" s="474">
        <f t="shared" si="107"/>
        <v>0</v>
      </c>
      <c r="AB154" s="474">
        <f t="shared" si="108"/>
        <v>21685.30494241367</v>
      </c>
      <c r="AC154" s="474">
        <f t="shared" si="109"/>
        <v>65041.564251365256</v>
      </c>
      <c r="AD154" s="475">
        <f t="shared" si="110"/>
        <v>6458.4342618036644</v>
      </c>
      <c r="AE154" s="100">
        <f t="shared" si="111"/>
        <v>0.30974617789737213</v>
      </c>
      <c r="AF154" s="100">
        <f t="shared" si="112"/>
        <v>0.29521916550171956</v>
      </c>
      <c r="AG154" s="100">
        <f t="shared" si="113"/>
        <v>6.1627777599555185E-2</v>
      </c>
      <c r="AH154" s="100">
        <f t="shared" si="126"/>
        <v>0</v>
      </c>
      <c r="AI154" s="100">
        <f t="shared" si="114"/>
        <v>0.33340687900135313</v>
      </c>
      <c r="AJ154" s="471">
        <f t="shared" si="115"/>
        <v>1</v>
      </c>
      <c r="AK154" s="1250">
        <f t="shared" si="116"/>
        <v>20146.375931326744</v>
      </c>
      <c r="AL154" s="1251">
        <f t="shared" si="117"/>
        <v>0</v>
      </c>
      <c r="AM154" s="1251">
        <f t="shared" si="118"/>
        <v>0</v>
      </c>
      <c r="AN154" s="1251">
        <f t="shared" si="119"/>
        <v>20146.375931326744</v>
      </c>
      <c r="AO154" s="1022">
        <f t="shared" si="120"/>
        <v>0</v>
      </c>
    </row>
    <row r="155" spans="1:41">
      <c r="A155" s="89">
        <f>'Input data'!A135</f>
        <v>2035</v>
      </c>
      <c r="B155" s="152">
        <f>'Input data'!B135</f>
        <v>67.314132999999998</v>
      </c>
      <c r="C155" s="204">
        <f>'Input data'!C135</f>
        <v>6205.9410740491394</v>
      </c>
      <c r="D155" s="205">
        <f>'Input data'!D135</f>
        <v>32628056.308087319</v>
      </c>
      <c r="E155" s="473">
        <f>'Input data'!J135*C155</f>
        <v>74663.960219199464</v>
      </c>
      <c r="F155" s="474">
        <f>'Input data'!L135</f>
        <v>107292.01652728679</v>
      </c>
      <c r="G155" s="474">
        <f t="shared" si="132"/>
        <v>13687.941669523079</v>
      </c>
      <c r="H155" s="474">
        <f t="shared" si="121"/>
        <v>59774.643519767458</v>
      </c>
      <c r="I155" s="475">
        <f t="shared" si="96"/>
        <v>32628.056308087318</v>
      </c>
      <c r="J155" s="579">
        <f t="shared" si="131"/>
        <v>0.4</v>
      </c>
      <c r="K155" s="474">
        <f t="shared" si="123"/>
        <v>11043.039442716408</v>
      </c>
      <c r="L155" s="474">
        <f t="shared" si="97"/>
        <v>0</v>
      </c>
      <c r="M155" s="475">
        <f t="shared" si="124"/>
        <v>11043.039442716408</v>
      </c>
      <c r="N155" s="579">
        <f t="shared" si="130"/>
        <v>0.5</v>
      </c>
      <c r="O155" s="475">
        <f t="shared" si="98"/>
        <v>751.91700000000026</v>
      </c>
      <c r="P155" s="1234">
        <f t="shared" si="127"/>
        <v>11794.956442716408</v>
      </c>
      <c r="Q155" s="467">
        <f t="shared" si="99"/>
        <v>61667.628746574126</v>
      </c>
      <c r="R155" s="467">
        <f t="shared" si="125"/>
        <v>47979.687077051043</v>
      </c>
      <c r="S155" s="1255">
        <f t="shared" si="100"/>
        <v>1.1399092633124366</v>
      </c>
      <c r="T155" s="118" t="str">
        <f t="shared" si="101"/>
        <v>No</v>
      </c>
      <c r="U155" s="1255">
        <f t="shared" si="102"/>
        <v>1</v>
      </c>
      <c r="V155" s="1268">
        <f t="shared" si="95"/>
        <v>65201.221565565065</v>
      </c>
      <c r="W155" s="1269">
        <f t="shared" si="103"/>
        <v>0.392301275752582</v>
      </c>
      <c r="X155" s="473">
        <f t="shared" si="104"/>
        <v>19576.833784852392</v>
      </c>
      <c r="Y155" s="474">
        <f t="shared" si="105"/>
        <v>19030.173672675402</v>
      </c>
      <c r="Z155" s="474">
        <f t="shared" si="106"/>
        <v>4125.9438028135155</v>
      </c>
      <c r="AA155" s="474">
        <f t="shared" si="107"/>
        <v>0</v>
      </c>
      <c r="AB155" s="474">
        <f t="shared" si="108"/>
        <v>22468.270305223745</v>
      </c>
      <c r="AC155" s="474">
        <f t="shared" si="109"/>
        <v>65201.221565565065</v>
      </c>
      <c r="AD155" s="475">
        <f t="shared" si="110"/>
        <v>5888.8921153293122</v>
      </c>
      <c r="AE155" s="100">
        <f t="shared" si="111"/>
        <v>0.30025256145187884</v>
      </c>
      <c r="AF155" s="100">
        <f t="shared" si="112"/>
        <v>0.29186836098674984</v>
      </c>
      <c r="AG155" s="100">
        <f t="shared" si="113"/>
        <v>6.3280161072818975E-2</v>
      </c>
      <c r="AH155" s="100">
        <f t="shared" si="126"/>
        <v>0</v>
      </c>
      <c r="AI155" s="100">
        <f t="shared" si="114"/>
        <v>0.34459891648855218</v>
      </c>
      <c r="AJ155" s="471">
        <f t="shared" si="115"/>
        <v>0.99999999999999978</v>
      </c>
      <c r="AK155" s="1250">
        <f t="shared" si="116"/>
        <v>19576.833784852388</v>
      </c>
      <c r="AL155" s="1251">
        <f t="shared" si="117"/>
        <v>0</v>
      </c>
      <c r="AM155" s="1251">
        <f t="shared" si="118"/>
        <v>0</v>
      </c>
      <c r="AN155" s="1251">
        <f t="shared" si="119"/>
        <v>19576.833784852388</v>
      </c>
      <c r="AO155" s="1022">
        <f t="shared" si="120"/>
        <v>0</v>
      </c>
    </row>
    <row r="156" spans="1:41">
      <c r="A156" s="89">
        <f>'Input data'!A136</f>
        <v>2036</v>
      </c>
      <c r="B156" s="152">
        <f>'Input data'!B136</f>
        <v>67.815933000000001</v>
      </c>
      <c r="C156" s="204">
        <f>'Input data'!C136</f>
        <v>6424.7892551460491</v>
      </c>
      <c r="D156" s="205">
        <f>'Input data'!D136</f>
        <v>31504144.910991076</v>
      </c>
      <c r="E156" s="473">
        <f>'Input data'!J136*C156</f>
        <v>77296.932671321469</v>
      </c>
      <c r="F156" s="474">
        <f>'Input data'!L136</f>
        <v>108801.07758231254</v>
      </c>
      <c r="G156" s="474">
        <f t="shared" si="132"/>
        <v>13687.941669523079</v>
      </c>
      <c r="H156" s="474">
        <f t="shared" si="121"/>
        <v>60230.724666649345</v>
      </c>
      <c r="I156" s="475">
        <f t="shared" si="96"/>
        <v>31504.144910991075</v>
      </c>
      <c r="J156" s="579">
        <f t="shared" si="131"/>
        <v>0.4</v>
      </c>
      <c r="K156" s="474">
        <f>(I156)*J156-(I156)*$J$137</f>
        <v>10662.649088750517</v>
      </c>
      <c r="L156" s="474">
        <f t="shared" si="97"/>
        <v>0</v>
      </c>
      <c r="M156" s="475">
        <f t="shared" si="124"/>
        <v>10662.649088750517</v>
      </c>
      <c r="N156" s="579">
        <f t="shared" si="130"/>
        <v>0.5</v>
      </c>
      <c r="O156" s="475">
        <f t="shared" si="98"/>
        <v>751.91700000000026</v>
      </c>
      <c r="P156" s="1234">
        <f t="shared" si="127"/>
        <v>11414.566088750516</v>
      </c>
      <c r="Q156" s="467">
        <f t="shared" si="99"/>
        <v>62504.100247421906</v>
      </c>
      <c r="R156" s="467">
        <f t="shared" si="125"/>
        <v>48816.158577898823</v>
      </c>
      <c r="S156" s="1255">
        <f t="shared" si="100"/>
        <v>1.1195952370178153</v>
      </c>
      <c r="T156" s="118" t="str">
        <f t="shared" si="101"/>
        <v>No</v>
      </c>
      <c r="U156" s="1255">
        <f t="shared" si="102"/>
        <v>1</v>
      </c>
      <c r="V156" s="1268">
        <f t="shared" si="95"/>
        <v>65199.464281485285</v>
      </c>
      <c r="W156" s="1269">
        <f t="shared" si="103"/>
        <v>0.40074615316048523</v>
      </c>
      <c r="X156" s="473">
        <f t="shared" si="104"/>
        <v>18902.486946594643</v>
      </c>
      <c r="Y156" s="474">
        <f t="shared" si="105"/>
        <v>18791.452653649729</v>
      </c>
      <c r="Z156" s="474">
        <f t="shared" si="106"/>
        <v>4244.9265034156306</v>
      </c>
      <c r="AA156" s="474">
        <f t="shared" si="107"/>
        <v>0</v>
      </c>
      <c r="AB156" s="474">
        <f t="shared" si="108"/>
        <v>23260.598177825294</v>
      </c>
      <c r="AC156" s="474">
        <f t="shared" si="109"/>
        <v>65199.464281485285</v>
      </c>
      <c r="AD156" s="475">
        <f t="shared" si="110"/>
        <v>5214.5452770715638</v>
      </c>
      <c r="AE156" s="100">
        <f t="shared" si="111"/>
        <v>0.28991782608806477</v>
      </c>
      <c r="AF156" s="100">
        <f t="shared" si="112"/>
        <v>0.28821483214220128</v>
      </c>
      <c r="AG156" s="100">
        <f t="shared" si="113"/>
        <v>6.5106769667447467E-2</v>
      </c>
      <c r="AH156" s="100">
        <f t="shared" si="126"/>
        <v>0</v>
      </c>
      <c r="AI156" s="100">
        <f t="shared" si="114"/>
        <v>0.35676057210228662</v>
      </c>
      <c r="AJ156" s="471">
        <f t="shared" si="115"/>
        <v>1</v>
      </c>
      <c r="AK156" s="1250">
        <f t="shared" si="116"/>
        <v>18902.486946594647</v>
      </c>
      <c r="AL156" s="1251">
        <f t="shared" si="117"/>
        <v>0</v>
      </c>
      <c r="AM156" s="1251">
        <f t="shared" si="118"/>
        <v>0</v>
      </c>
      <c r="AN156" s="1251">
        <f t="shared" si="119"/>
        <v>18902.486946594647</v>
      </c>
      <c r="AO156" s="1022">
        <f t="shared" si="120"/>
        <v>0</v>
      </c>
    </row>
    <row r="157" spans="1:41">
      <c r="A157" s="89">
        <f>'Input data'!A137</f>
        <v>2037</v>
      </c>
      <c r="B157" s="152">
        <f>'Input data'!B137</f>
        <v>68.308245999999997</v>
      </c>
      <c r="C157" s="204">
        <f>'Input data'!C137</f>
        <v>6655.032765571701</v>
      </c>
      <c r="D157" s="205">
        <f>'Input data'!D137</f>
        <v>30497122.733832452</v>
      </c>
      <c r="E157" s="473">
        <f>'Input data'!J137*C157</f>
        <v>80067.002850530131</v>
      </c>
      <c r="F157" s="474">
        <f>'Input data'!L137</f>
        <v>110564.12558436258</v>
      </c>
      <c r="G157" s="474">
        <f t="shared" si="132"/>
        <v>13687.941669523079</v>
      </c>
      <c r="H157" s="474">
        <f t="shared" si="121"/>
        <v>60875.168418217945</v>
      </c>
      <c r="I157" s="475">
        <f t="shared" si="96"/>
        <v>30497.122733832453</v>
      </c>
      <c r="J157" s="579">
        <f t="shared" si="131"/>
        <v>0.4</v>
      </c>
      <c r="K157" s="474">
        <f t="shared" si="123"/>
        <v>10321.820155606365</v>
      </c>
      <c r="L157" s="474">
        <f t="shared" si="97"/>
        <v>0</v>
      </c>
      <c r="M157" s="475">
        <f t="shared" si="124"/>
        <v>10321.820155606365</v>
      </c>
      <c r="N157" s="579">
        <f t="shared" si="130"/>
        <v>0.5</v>
      </c>
      <c r="O157" s="475">
        <f t="shared" si="98"/>
        <v>751.91700000000026</v>
      </c>
      <c r="P157" s="1234">
        <f t="shared" si="127"/>
        <v>11073.737155606364</v>
      </c>
      <c r="Q157" s="467">
        <f t="shared" si="99"/>
        <v>63489.372932134655</v>
      </c>
      <c r="R157" s="467">
        <f t="shared" si="125"/>
        <v>49801.431262611572</v>
      </c>
      <c r="S157" s="1255">
        <f t="shared" si="100"/>
        <v>1.1020185842571293</v>
      </c>
      <c r="T157" s="118" t="str">
        <f t="shared" si="101"/>
        <v>No</v>
      </c>
      <c r="U157" s="1255">
        <f t="shared" si="102"/>
        <v>1</v>
      </c>
      <c r="V157" s="1268">
        <f t="shared" si="95"/>
        <v>65373.0262925274</v>
      </c>
      <c r="W157" s="1269">
        <f t="shared" si="103"/>
        <v>0.40873202816001553</v>
      </c>
      <c r="X157" s="473">
        <f t="shared" si="104"/>
        <v>18298.273640299471</v>
      </c>
      <c r="Y157" s="474">
        <f t="shared" si="105"/>
        <v>18610.465853747788</v>
      </c>
      <c r="Z157" s="474">
        <f t="shared" si="106"/>
        <v>4370.1045813381716</v>
      </c>
      <c r="AA157" s="474">
        <f t="shared" si="107"/>
        <v>0</v>
      </c>
      <c r="AB157" s="474">
        <f t="shared" si="108"/>
        <v>24094.18221714197</v>
      </c>
      <c r="AC157" s="474">
        <f t="shared" si="109"/>
        <v>65373.0262925274</v>
      </c>
      <c r="AD157" s="475">
        <f t="shared" si="110"/>
        <v>4610.3319707763912</v>
      </c>
      <c r="AE157" s="100">
        <f t="shared" si="111"/>
        <v>0.27990556163668212</v>
      </c>
      <c r="AF157" s="100">
        <f t="shared" si="112"/>
        <v>0.28468111251987577</v>
      </c>
      <c r="AG157" s="100">
        <f t="shared" si="113"/>
        <v>6.6848742198090741E-2</v>
      </c>
      <c r="AH157" s="100">
        <f t="shared" si="126"/>
        <v>0</v>
      </c>
      <c r="AI157" s="100">
        <f t="shared" si="114"/>
        <v>0.36856458364535138</v>
      </c>
      <c r="AJ157" s="471">
        <f t="shared" si="115"/>
        <v>1</v>
      </c>
      <c r="AK157" s="1250">
        <f t="shared" si="116"/>
        <v>18298.273640299471</v>
      </c>
      <c r="AL157" s="1251">
        <f t="shared" si="117"/>
        <v>0</v>
      </c>
      <c r="AM157" s="1251">
        <f t="shared" si="118"/>
        <v>0</v>
      </c>
      <c r="AN157" s="1251">
        <f t="shared" si="119"/>
        <v>18298.273640299471</v>
      </c>
      <c r="AO157" s="1022">
        <f t="shared" si="120"/>
        <v>0</v>
      </c>
    </row>
    <row r="158" spans="1:41">
      <c r="A158" s="89">
        <f>'Input data'!A138</f>
        <v>2038</v>
      </c>
      <c r="B158" s="152">
        <f>'Input data'!B138</f>
        <v>68.788494999999998</v>
      </c>
      <c r="C158" s="204">
        <f>'Input data'!C138</f>
        <v>6896.2705236743814</v>
      </c>
      <c r="D158" s="205">
        <f>'Input data'!D138</f>
        <v>29296855.10761394</v>
      </c>
      <c r="E158" s="473">
        <f>'Input data'!J138*C158</f>
        <v>82969.345325173606</v>
      </c>
      <c r="F158" s="474">
        <f>'Input data'!L138</f>
        <v>112266.20043278755</v>
      </c>
      <c r="G158" s="474">
        <f t="shared" si="132"/>
        <v>13687.941669523079</v>
      </c>
      <c r="H158" s="474">
        <f t="shared" si="121"/>
        <v>61414.159325974906</v>
      </c>
      <c r="I158" s="475">
        <f t="shared" si="96"/>
        <v>29296.855107613941</v>
      </c>
      <c r="J158" s="579">
        <f t="shared" si="131"/>
        <v>0.4</v>
      </c>
      <c r="K158" s="474">
        <f t="shared" si="123"/>
        <v>9915.5868632216952</v>
      </c>
      <c r="L158" s="474">
        <f t="shared" si="97"/>
        <v>0</v>
      </c>
      <c r="M158" s="475">
        <f t="shared" si="124"/>
        <v>9915.5868632216952</v>
      </c>
      <c r="N158" s="579">
        <f t="shared" si="130"/>
        <v>0.5</v>
      </c>
      <c r="O158" s="475">
        <f t="shared" si="98"/>
        <v>751.91700000000026</v>
      </c>
      <c r="P158" s="1234">
        <f t="shared" si="127"/>
        <v>10667.503863221695</v>
      </c>
      <c r="Q158" s="467">
        <f t="shared" si="99"/>
        <v>64434.597132276285</v>
      </c>
      <c r="R158" s="467">
        <f t="shared" si="125"/>
        <v>50746.655462753202</v>
      </c>
      <c r="S158" s="1255">
        <f t="shared" si="100"/>
        <v>1.083023117770082</v>
      </c>
      <c r="T158" s="118" t="str">
        <f t="shared" si="101"/>
        <v>No</v>
      </c>
      <c r="U158" s="1255">
        <f t="shared" si="102"/>
        <v>1</v>
      </c>
      <c r="V158" s="1268">
        <f t="shared" si="95"/>
        <v>65409.716365079643</v>
      </c>
      <c r="W158" s="1269">
        <f t="shared" si="103"/>
        <v>0.41736946549429477</v>
      </c>
      <c r="X158" s="473">
        <f t="shared" si="104"/>
        <v>17578.113064568362</v>
      </c>
      <c r="Y158" s="474">
        <f t="shared" si="105"/>
        <v>18362.772993773375</v>
      </c>
      <c r="Z158" s="474">
        <f t="shared" si="106"/>
        <v>4501.2599777522119</v>
      </c>
      <c r="AA158" s="474">
        <f t="shared" si="107"/>
        <v>0</v>
      </c>
      <c r="AB158" s="474">
        <f t="shared" si="108"/>
        <v>24967.570328985694</v>
      </c>
      <c r="AC158" s="474">
        <f t="shared" si="109"/>
        <v>65409.716365079643</v>
      </c>
      <c r="AD158" s="475">
        <f t="shared" si="110"/>
        <v>3890.1713950452831</v>
      </c>
      <c r="AE158" s="100">
        <f t="shared" si="111"/>
        <v>0.26873856120178513</v>
      </c>
      <c r="AF158" s="100">
        <f t="shared" si="112"/>
        <v>0.28073463721021008</v>
      </c>
      <c r="AG158" s="100">
        <f t="shared" si="113"/>
        <v>6.8816381233466173E-2</v>
      </c>
      <c r="AH158" s="100">
        <f t="shared" si="126"/>
        <v>0</v>
      </c>
      <c r="AI158" s="100">
        <f t="shared" si="114"/>
        <v>0.38171042035453862</v>
      </c>
      <c r="AJ158" s="471">
        <f t="shared" si="115"/>
        <v>0.99999999999999989</v>
      </c>
      <c r="AK158" s="1250">
        <f t="shared" si="116"/>
        <v>17578.113064568366</v>
      </c>
      <c r="AL158" s="1251">
        <f t="shared" si="117"/>
        <v>0</v>
      </c>
      <c r="AM158" s="1251">
        <f t="shared" si="118"/>
        <v>0</v>
      </c>
      <c r="AN158" s="1251">
        <f t="shared" si="119"/>
        <v>17578.113064568366</v>
      </c>
      <c r="AO158" s="1022">
        <f t="shared" si="120"/>
        <v>0</v>
      </c>
    </row>
    <row r="159" spans="1:41">
      <c r="A159" s="89">
        <f>'Input data'!A139</f>
        <v>2039</v>
      </c>
      <c r="B159" s="152">
        <f>'Input data'!B139</f>
        <v>69.256822999999997</v>
      </c>
      <c r="C159" s="204">
        <f>'Input data'!C139</f>
        <v>7141.3467562484384</v>
      </c>
      <c r="D159" s="205">
        <f>'Input data'!D139</f>
        <v>27723359.898958791</v>
      </c>
      <c r="E159" s="473">
        <f>'Input data'!J139*C159</f>
        <v>85917.868661319575</v>
      </c>
      <c r="F159" s="474">
        <f>'Input data'!L139</f>
        <v>113641.22856027837</v>
      </c>
      <c r="G159" s="474">
        <f t="shared" si="132"/>
        <v>13687.941669523079</v>
      </c>
      <c r="H159" s="474">
        <f t="shared" si="121"/>
        <v>61629.392872101351</v>
      </c>
      <c r="I159" s="475">
        <f t="shared" si="96"/>
        <v>27723.359898958792</v>
      </c>
      <c r="J159" s="579">
        <f t="shared" si="131"/>
        <v>0.4</v>
      </c>
      <c r="K159" s="474">
        <f t="shared" si="123"/>
        <v>9383.0338515426902</v>
      </c>
      <c r="L159" s="474">
        <f t="shared" si="97"/>
        <v>0</v>
      </c>
      <c r="M159" s="475">
        <f t="shared" si="124"/>
        <v>9383.0338515426902</v>
      </c>
      <c r="N159" s="579">
        <f t="shared" si="130"/>
        <v>0.5</v>
      </c>
      <c r="O159" s="475">
        <f t="shared" si="98"/>
        <v>751.91700000000026</v>
      </c>
      <c r="P159" s="1234">
        <f t="shared" si="127"/>
        <v>10134.95085154269</v>
      </c>
      <c r="Q159" s="467">
        <f t="shared" si="99"/>
        <v>65182.38369008174</v>
      </c>
      <c r="R159" s="467">
        <f t="shared" si="125"/>
        <v>51494.442020558665</v>
      </c>
      <c r="S159" s="1255">
        <f t="shared" si="100"/>
        <v>1.0606832815673668</v>
      </c>
      <c r="T159" s="118" t="str">
        <f t="shared" si="101"/>
        <v>No</v>
      </c>
      <c r="U159" s="1255">
        <f t="shared" si="102"/>
        <v>1</v>
      </c>
      <c r="V159" s="1268">
        <f t="shared" si="95"/>
        <v>65092.86080957191</v>
      </c>
      <c r="W159" s="1269">
        <f t="shared" si="103"/>
        <v>0.42720734689131856</v>
      </c>
      <c r="X159" s="473">
        <f t="shared" si="104"/>
        <v>16634.015939375273</v>
      </c>
      <c r="Y159" s="474">
        <f t="shared" si="105"/>
        <v>17969.487178372725</v>
      </c>
      <c r="Z159" s="474">
        <f t="shared" si="106"/>
        <v>4634.5022640663983</v>
      </c>
      <c r="AA159" s="474">
        <f t="shared" si="107"/>
        <v>0</v>
      </c>
      <c r="AB159" s="474">
        <f t="shared" si="108"/>
        <v>25854.855427757517</v>
      </c>
      <c r="AC159" s="474">
        <f t="shared" si="109"/>
        <v>65092.86080957191</v>
      </c>
      <c r="AD159" s="475">
        <f t="shared" si="110"/>
        <v>2946.0742698521935</v>
      </c>
      <c r="AE159" s="100">
        <f t="shared" si="111"/>
        <v>0.25554286188216263</v>
      </c>
      <c r="AF159" s="100">
        <f t="shared" si="112"/>
        <v>0.27605926294962152</v>
      </c>
      <c r="AG159" s="100">
        <f t="shared" si="113"/>
        <v>7.1198318931235155E-2</v>
      </c>
      <c r="AH159" s="100">
        <f t="shared" si="126"/>
        <v>0</v>
      </c>
      <c r="AI159" s="100">
        <f t="shared" si="114"/>
        <v>0.39719955623698072</v>
      </c>
      <c r="AJ159" s="471">
        <f t="shared" si="115"/>
        <v>1</v>
      </c>
      <c r="AK159" s="1250">
        <f t="shared" si="116"/>
        <v>16634.015939375277</v>
      </c>
      <c r="AL159" s="1251">
        <f t="shared" si="117"/>
        <v>0</v>
      </c>
      <c r="AM159" s="1251">
        <f t="shared" si="118"/>
        <v>0</v>
      </c>
      <c r="AN159" s="1251">
        <f t="shared" si="119"/>
        <v>16634.015939375277</v>
      </c>
      <c r="AO159" s="1022">
        <f t="shared" si="120"/>
        <v>0</v>
      </c>
    </row>
    <row r="160" spans="1:41">
      <c r="A160" s="89">
        <f>'Input data'!A140</f>
        <v>2040</v>
      </c>
      <c r="B160" s="152">
        <f>'Input data'!B140</f>
        <v>69.713937000000001</v>
      </c>
      <c r="C160" s="204">
        <f>'Input data'!C140</f>
        <v>7387.5940460773872</v>
      </c>
      <c r="D160" s="205">
        <f>'Input data'!D140</f>
        <v>25858520.356594972</v>
      </c>
      <c r="E160" s="473">
        <f>'Input data'!J140*C160</f>
        <v>88880.481040730767</v>
      </c>
      <c r="F160" s="474">
        <f>'Input data'!L140</f>
        <v>114739.00139732572</v>
      </c>
      <c r="G160" s="474">
        <f t="shared" si="132"/>
        <v>13687.941669523079</v>
      </c>
      <c r="H160" s="474">
        <f t="shared" si="121"/>
        <v>61579.29806274733</v>
      </c>
      <c r="I160" s="475">
        <f t="shared" si="96"/>
        <v>25858.520356594971</v>
      </c>
      <c r="J160" s="579">
        <f t="shared" si="131"/>
        <v>0.4</v>
      </c>
      <c r="K160" s="474">
        <f t="shared" si="123"/>
        <v>8751.8746912725001</v>
      </c>
      <c r="L160" s="474">
        <f t="shared" si="97"/>
        <v>0</v>
      </c>
      <c r="M160" s="475">
        <f t="shared" si="124"/>
        <v>8751.8746912725001</v>
      </c>
      <c r="N160" s="579">
        <f t="shared" si="130"/>
        <v>0.5</v>
      </c>
      <c r="O160" s="475">
        <f t="shared" si="98"/>
        <v>751.91700000000026</v>
      </c>
      <c r="P160" s="1234">
        <f t="shared" si="127"/>
        <v>9503.7916912724995</v>
      </c>
      <c r="Q160" s="467">
        <f t="shared" si="99"/>
        <v>65763.448040997901</v>
      </c>
      <c r="R160" s="467">
        <f t="shared" si="125"/>
        <v>52075.506371474825</v>
      </c>
      <c r="S160" s="1255">
        <f t="shared" si="100"/>
        <v>1.03636280713302</v>
      </c>
      <c r="T160" s="118" t="str">
        <f t="shared" si="101"/>
        <v>No</v>
      </c>
      <c r="U160" s="1255">
        <f t="shared" si="102"/>
        <v>1</v>
      </c>
      <c r="V160" s="1268">
        <f t="shared" si="95"/>
        <v>64490.665570284822</v>
      </c>
      <c r="W160" s="1269">
        <f t="shared" si="103"/>
        <v>0.43793596959274272</v>
      </c>
      <c r="X160" s="473">
        <f t="shared" si="104"/>
        <v>15515.112213956982</v>
      </c>
      <c r="Y160" s="474">
        <f t="shared" si="105"/>
        <v>17460.791853884657</v>
      </c>
      <c r="Z160" s="474">
        <f t="shared" si="106"/>
        <v>4768.3812271582874</v>
      </c>
      <c r="AA160" s="474">
        <f t="shared" si="107"/>
        <v>0</v>
      </c>
      <c r="AB160" s="474">
        <f t="shared" si="108"/>
        <v>26746.380275284904</v>
      </c>
      <c r="AC160" s="474">
        <f t="shared" si="109"/>
        <v>64490.665570284822</v>
      </c>
      <c r="AD160" s="475">
        <f t="shared" si="110"/>
        <v>1827.1705444339023</v>
      </c>
      <c r="AE160" s="100">
        <f t="shared" si="111"/>
        <v>0.24057919199248945</v>
      </c>
      <c r="AF160" s="100">
        <f t="shared" si="112"/>
        <v>0.27074913399451744</v>
      </c>
      <c r="AG160" s="100">
        <f t="shared" si="113"/>
        <v>7.3939091572275545E-2</v>
      </c>
      <c r="AH160" s="100">
        <f t="shared" si="126"/>
        <v>0</v>
      </c>
      <c r="AI160" s="100">
        <f t="shared" si="114"/>
        <v>0.4147325824407177</v>
      </c>
      <c r="AJ160" s="471">
        <f t="shared" si="115"/>
        <v>1.0000000000000002</v>
      </c>
      <c r="AK160" s="1250">
        <f t="shared" si="116"/>
        <v>15515.112213956982</v>
      </c>
      <c r="AL160" s="1251">
        <f t="shared" si="117"/>
        <v>0</v>
      </c>
      <c r="AM160" s="1251">
        <f t="shared" si="118"/>
        <v>0</v>
      </c>
      <c r="AN160" s="1251">
        <f t="shared" si="119"/>
        <v>15515.112213956982</v>
      </c>
      <c r="AO160" s="1022">
        <f t="shared" si="120"/>
        <v>0</v>
      </c>
    </row>
    <row r="161" spans="1:41">
      <c r="A161" s="89">
        <f>'Input data'!A141</f>
        <v>2041</v>
      </c>
      <c r="B161" s="152">
        <f>'Input data'!B141</f>
        <v>70.160651999999999</v>
      </c>
      <c r="C161" s="204">
        <f>'Input data'!C141</f>
        <v>7634.1583288588727</v>
      </c>
      <c r="D161" s="205">
        <f>'Input data'!D141</f>
        <v>24072917.568159234</v>
      </c>
      <c r="E161" s="473">
        <f>'Input data'!J141*C161</f>
        <v>91846.907176817287</v>
      </c>
      <c r="F161" s="474">
        <f>'Input data'!L141</f>
        <v>115919.82474497652</v>
      </c>
      <c r="G161" s="474">
        <f t="shared" si="132"/>
        <v>13687.941669523079</v>
      </c>
      <c r="H161" s="474">
        <f t="shared" si="121"/>
        <v>61605.751525036743</v>
      </c>
      <c r="I161" s="475">
        <f t="shared" si="96"/>
        <v>24072.917568159235</v>
      </c>
      <c r="J161" s="579">
        <f t="shared" si="131"/>
        <v>0.4</v>
      </c>
      <c r="K161" s="474">
        <f t="shared" si="123"/>
        <v>8147.5333895556469</v>
      </c>
      <c r="L161" s="474">
        <f t="shared" si="97"/>
        <v>0</v>
      </c>
      <c r="M161" s="475">
        <f t="shared" si="124"/>
        <v>8147.5333895556469</v>
      </c>
      <c r="N161" s="579">
        <f t="shared" si="130"/>
        <v>0.5</v>
      </c>
      <c r="O161" s="475">
        <f t="shared" si="98"/>
        <v>751.91700000000026</v>
      </c>
      <c r="P161" s="1234">
        <f t="shared" si="127"/>
        <v>8899.4503895556463</v>
      </c>
      <c r="Q161" s="467">
        <f t="shared" si="99"/>
        <v>66394.242805004178</v>
      </c>
      <c r="R161" s="467">
        <f t="shared" si="125"/>
        <v>52706.301135481102</v>
      </c>
      <c r="S161" s="1255">
        <f t="shared" si="100"/>
        <v>1.0145486373359089</v>
      </c>
      <c r="T161" s="118" t="str">
        <f t="shared" si="101"/>
        <v>No</v>
      </c>
      <c r="U161" s="1255">
        <f t="shared" si="102"/>
        <v>1</v>
      </c>
      <c r="V161" s="1268">
        <f t="shared" si="95"/>
        <v>63969.332480867903</v>
      </c>
      <c r="W161" s="1269">
        <f t="shared" si="103"/>
        <v>0.44815882337986312</v>
      </c>
      <c r="X161" s="473">
        <f t="shared" si="104"/>
        <v>14443.75054089554</v>
      </c>
      <c r="Y161" s="474">
        <f t="shared" si="105"/>
        <v>16984.096629513395</v>
      </c>
      <c r="Z161" s="474">
        <f t="shared" si="106"/>
        <v>4902.4325319958352</v>
      </c>
      <c r="AA161" s="474">
        <f t="shared" si="107"/>
        <v>0</v>
      </c>
      <c r="AB161" s="474">
        <f t="shared" si="108"/>
        <v>27639.05277846313</v>
      </c>
      <c r="AC161" s="474">
        <f t="shared" si="109"/>
        <v>63969.332480867903</v>
      </c>
      <c r="AD161" s="475">
        <f t="shared" si="110"/>
        <v>755.808871372461</v>
      </c>
      <c r="AE161" s="100">
        <f t="shared" si="111"/>
        <v>0.22579179711177089</v>
      </c>
      <c r="AF161" s="100">
        <f t="shared" si="112"/>
        <v>0.26550373391176213</v>
      </c>
      <c r="AG161" s="100">
        <f t="shared" si="113"/>
        <v>7.6637231339909101E-2</v>
      </c>
      <c r="AH161" s="100">
        <f t="shared" si="126"/>
        <v>0</v>
      </c>
      <c r="AI161" s="100">
        <f t="shared" si="114"/>
        <v>0.43206723763655785</v>
      </c>
      <c r="AJ161" s="471">
        <f t="shared" si="115"/>
        <v>1</v>
      </c>
      <c r="AK161" s="1250">
        <f t="shared" si="116"/>
        <v>14443.75054089554</v>
      </c>
      <c r="AL161" s="1251">
        <f t="shared" si="117"/>
        <v>0</v>
      </c>
      <c r="AM161" s="1251">
        <f t="shared" si="118"/>
        <v>0</v>
      </c>
      <c r="AN161" s="1251">
        <f t="shared" si="119"/>
        <v>14443.75054089554</v>
      </c>
      <c r="AO161" s="1022">
        <f t="shared" si="120"/>
        <v>0</v>
      </c>
    </row>
    <row r="162" spans="1:41">
      <c r="A162" s="89">
        <f>'Input data'!A142</f>
        <v>2042</v>
      </c>
      <c r="B162" s="152">
        <f>'Input data'!B142</f>
        <v>70.595131999999992</v>
      </c>
      <c r="C162" s="204">
        <f>'Input data'!C142</f>
        <v>7883.3906371486164</v>
      </c>
      <c r="D162" s="205">
        <f>'Input data'!D142</f>
        <v>22453239.900567327</v>
      </c>
      <c r="E162" s="473">
        <f>'Input data'!J142*C162</f>
        <v>94845.432449527172</v>
      </c>
      <c r="F162" s="474">
        <f>'Input data'!L142</f>
        <v>117298.67235009449</v>
      </c>
      <c r="G162" s="474">
        <f t="shared" si="132"/>
        <v>13687.941669523079</v>
      </c>
      <c r="H162" s="474">
        <f t="shared" si="121"/>
        <v>61806.336505337909</v>
      </c>
      <c r="I162" s="475">
        <f t="shared" si="96"/>
        <v>22453.239900567325</v>
      </c>
      <c r="J162" s="579">
        <f t="shared" si="131"/>
        <v>0.4</v>
      </c>
      <c r="K162" s="474">
        <f t="shared" si="123"/>
        <v>7599.3498202122591</v>
      </c>
      <c r="L162" s="474">
        <f t="shared" si="97"/>
        <v>0</v>
      </c>
      <c r="M162" s="475">
        <f t="shared" si="124"/>
        <v>7599.3498202122591</v>
      </c>
      <c r="N162" s="579">
        <f t="shared" si="130"/>
        <v>0.5</v>
      </c>
      <c r="O162" s="475">
        <f t="shared" si="98"/>
        <v>751.91700000000026</v>
      </c>
      <c r="P162" s="1234">
        <f t="shared" si="127"/>
        <v>8351.2668202122586</v>
      </c>
      <c r="Q162" s="467">
        <f t="shared" si="99"/>
        <v>67143.011354648726</v>
      </c>
      <c r="R162" s="467">
        <f t="shared" si="125"/>
        <v>53455.069685125651</v>
      </c>
      <c r="S162" s="1255">
        <f t="shared" si="100"/>
        <v>0.99597552760567798</v>
      </c>
      <c r="T162" s="118" t="str">
        <f t="shared" si="101"/>
        <v>Yes</v>
      </c>
      <c r="U162" s="1255">
        <f t="shared" si="102"/>
        <v>0.99597552760567798</v>
      </c>
      <c r="V162" s="1268">
        <f t="shared" si="95"/>
        <v>63843.602664968872</v>
      </c>
      <c r="W162" s="1269">
        <f t="shared" si="103"/>
        <v>0.45571760203373313</v>
      </c>
      <c r="X162" s="473">
        <f t="shared" si="104"/>
        <v>13687.941669523074</v>
      </c>
      <c r="Y162" s="474">
        <f t="shared" si="105"/>
        <v>16576.341892674784</v>
      </c>
      <c r="Z162" s="474">
        <f t="shared" si="106"/>
        <v>5037.9343806700135</v>
      </c>
      <c r="AA162" s="474">
        <f t="shared" si="107"/>
        <v>0</v>
      </c>
      <c r="AB162" s="474">
        <f t="shared" si="108"/>
        <v>28541.384722100996</v>
      </c>
      <c r="AC162" s="474">
        <f t="shared" si="109"/>
        <v>63843.602664968872</v>
      </c>
      <c r="AD162" s="475">
        <f t="shared" si="110"/>
        <v>0</v>
      </c>
      <c r="AE162" s="100">
        <f t="shared" si="111"/>
        <v>0.2143980148074206</v>
      </c>
      <c r="AF162" s="100">
        <f t="shared" si="112"/>
        <v>0.2596398260866043</v>
      </c>
      <c r="AG162" s="100">
        <f t="shared" si="113"/>
        <v>7.8910559090900737E-2</v>
      </c>
      <c r="AH162" s="100">
        <f t="shared" si="126"/>
        <v>0</v>
      </c>
      <c r="AI162" s="100">
        <f t="shared" si="114"/>
        <v>0.44705160001507432</v>
      </c>
      <c r="AJ162" s="471">
        <f t="shared" si="115"/>
        <v>1</v>
      </c>
      <c r="AK162" s="1250">
        <f t="shared" si="116"/>
        <v>13471.943940340394</v>
      </c>
      <c r="AL162" s="1251">
        <f t="shared" si="117"/>
        <v>203.71948564754337</v>
      </c>
      <c r="AM162" s="1251">
        <f t="shared" si="118"/>
        <v>12.278243535136586</v>
      </c>
      <c r="AN162" s="1251">
        <f t="shared" si="119"/>
        <v>13687.941669523074</v>
      </c>
      <c r="AO162" s="1022">
        <f t="shared" si="120"/>
        <v>0</v>
      </c>
    </row>
    <row r="163" spans="1:41">
      <c r="A163" s="89">
        <f>'Input data'!A143</f>
        <v>2043</v>
      </c>
      <c r="B163" s="152">
        <f>'Input data'!B143</f>
        <v>71.016168000000008</v>
      </c>
      <c r="C163" s="204">
        <f>'Input data'!C143</f>
        <v>8127.9459221782263</v>
      </c>
      <c r="D163" s="205">
        <f>'Input data'!D143</f>
        <v>20130442.654288623</v>
      </c>
      <c r="E163" s="473">
        <f>'Input data'!J143*C163</f>
        <v>97787.68824199673</v>
      </c>
      <c r="F163" s="474">
        <f>'Input data'!L143</f>
        <v>117918.13089628535</v>
      </c>
      <c r="G163" s="474">
        <f t="shared" si="132"/>
        <v>13687.941669523079</v>
      </c>
      <c r="H163" s="474">
        <f t="shared" si="121"/>
        <v>61314.789498596481</v>
      </c>
      <c r="I163" s="475">
        <f t="shared" si="96"/>
        <v>20130.442654288625</v>
      </c>
      <c r="J163" s="579">
        <f t="shared" si="131"/>
        <v>0.4</v>
      </c>
      <c r="K163" s="474">
        <f t="shared" si="123"/>
        <v>6813.1938394243116</v>
      </c>
      <c r="L163" s="474">
        <f t="shared" si="97"/>
        <v>0</v>
      </c>
      <c r="M163" s="475">
        <f t="shared" si="124"/>
        <v>6813.1938394243116</v>
      </c>
      <c r="N163" s="579">
        <f t="shared" si="130"/>
        <v>0.5</v>
      </c>
      <c r="O163" s="475">
        <f t="shared" si="98"/>
        <v>751.91700000000026</v>
      </c>
      <c r="P163" s="1234">
        <f t="shared" si="127"/>
        <v>7565.110839424312</v>
      </c>
      <c r="Q163" s="467">
        <f t="shared" si="99"/>
        <v>67437.620328695251</v>
      </c>
      <c r="R163" s="467">
        <f t="shared" si="125"/>
        <v>53749.678659172176</v>
      </c>
      <c r="S163" s="1255">
        <f t="shared" si="100"/>
        <v>0.97092314235556676</v>
      </c>
      <c r="T163" s="118" t="str">
        <f t="shared" si="101"/>
        <v>Yes</v>
      </c>
      <c r="U163" s="1255">
        <f t="shared" si="102"/>
        <v>0.97092314235556676</v>
      </c>
      <c r="V163" s="1268">
        <f t="shared" si="95"/>
        <v>64168.452237113204</v>
      </c>
      <c r="W163" s="1269">
        <f t="shared" si="103"/>
        <v>0.45582200337323497</v>
      </c>
      <c r="X163" s="473">
        <f t="shared" si="104"/>
        <v>13687.941669523078</v>
      </c>
      <c r="Y163" s="474">
        <f t="shared" si="105"/>
        <v>15882.833368977179</v>
      </c>
      <c r="Z163" s="474">
        <f t="shared" si="106"/>
        <v>5170.8934398383335</v>
      </c>
      <c r="AA163" s="474">
        <f t="shared" si="107"/>
        <v>0</v>
      </c>
      <c r="AB163" s="474">
        <f t="shared" si="108"/>
        <v>29426.783758774611</v>
      </c>
      <c r="AC163" s="474">
        <f t="shared" si="109"/>
        <v>64168.452237113204</v>
      </c>
      <c r="AD163" s="475">
        <f t="shared" si="110"/>
        <v>0</v>
      </c>
      <c r="AE163" s="100">
        <f t="shared" si="111"/>
        <v>0.21331263560703997</v>
      </c>
      <c r="AF163" s="100">
        <f t="shared" si="112"/>
        <v>0.24751778818487694</v>
      </c>
      <c r="AG163" s="100">
        <f t="shared" si="113"/>
        <v>8.0583109917175724E-2</v>
      </c>
      <c r="AH163" s="100">
        <f t="shared" si="126"/>
        <v>0</v>
      </c>
      <c r="AI163" s="100">
        <f t="shared" si="114"/>
        <v>0.45858646629090732</v>
      </c>
      <c r="AJ163" s="471">
        <f t="shared" si="115"/>
        <v>1</v>
      </c>
      <c r="AK163" s="1250">
        <f t="shared" si="116"/>
        <v>12078.265592573174</v>
      </c>
      <c r="AL163" s="1251">
        <f t="shared" si="117"/>
        <v>1517.5354557398032</v>
      </c>
      <c r="AM163" s="1251">
        <f t="shared" si="118"/>
        <v>92.140621210098971</v>
      </c>
      <c r="AN163" s="1251">
        <f t="shared" si="119"/>
        <v>13687.941669523076</v>
      </c>
      <c r="AO163" s="1022">
        <f t="shared" si="120"/>
        <v>0</v>
      </c>
    </row>
    <row r="164" spans="1:41">
      <c r="A164" s="89">
        <f>'Input data'!A144</f>
        <v>2044</v>
      </c>
      <c r="B164" s="152">
        <f>'Input data'!B144</f>
        <v>71.423670999999999</v>
      </c>
      <c r="C164" s="204">
        <f>'Input data'!C144</f>
        <v>8368.8893349840855</v>
      </c>
      <c r="D164" s="205">
        <f>'Input data'!D144</f>
        <v>17937118.955715362</v>
      </c>
      <c r="E164" s="473">
        <f>'Input data'!J144*C164</f>
        <v>100686.48943494412</v>
      </c>
      <c r="F164" s="474">
        <f>'Input data'!L144</f>
        <v>118623.60839065947</v>
      </c>
      <c r="G164" s="474">
        <f t="shared" si="132"/>
        <v>13687.941669523079</v>
      </c>
      <c r="H164" s="474">
        <f t="shared" si="121"/>
        <v>60919.812676900096</v>
      </c>
      <c r="I164" s="475">
        <f t="shared" si="96"/>
        <v>17937.118955715363</v>
      </c>
      <c r="J164" s="579">
        <f t="shared" si="131"/>
        <v>0.4</v>
      </c>
      <c r="K164" s="474">
        <f t="shared" si="123"/>
        <v>6070.8584736493767</v>
      </c>
      <c r="L164" s="474">
        <f t="shared" si="97"/>
        <v>0</v>
      </c>
      <c r="M164" s="475">
        <f t="shared" si="124"/>
        <v>6070.8584736493767</v>
      </c>
      <c r="N164" s="579">
        <f t="shared" si="130"/>
        <v>0.5</v>
      </c>
      <c r="O164" s="475">
        <f t="shared" si="98"/>
        <v>751.91700000000026</v>
      </c>
      <c r="P164" s="1234">
        <f t="shared" si="127"/>
        <v>6822.7754736493771</v>
      </c>
      <c r="Q164" s="467">
        <f t="shared" si="99"/>
        <v>67784.97887277379</v>
      </c>
      <c r="R164" s="467">
        <f t="shared" si="125"/>
        <v>54097.037203250715</v>
      </c>
      <c r="S164" s="1255">
        <f t="shared" si="100"/>
        <v>0.94869289052738359</v>
      </c>
      <c r="T164" s="118" t="str">
        <f t="shared" si="101"/>
        <v>Yes</v>
      </c>
      <c r="U164" s="1255">
        <f t="shared" si="102"/>
        <v>0.94869289052738359</v>
      </c>
      <c r="V164" s="1268">
        <f t="shared" si="95"/>
        <v>64526.571187408772</v>
      </c>
      <c r="W164" s="1269">
        <f t="shared" si="103"/>
        <v>0.45603938319844894</v>
      </c>
      <c r="X164" s="473">
        <f t="shared" si="104"/>
        <v>13687.941669523074</v>
      </c>
      <c r="Y164" s="474">
        <f t="shared" si="105"/>
        <v>15237.634500805158</v>
      </c>
      <c r="Z164" s="474">
        <f t="shared" si="106"/>
        <v>5301.8888075139585</v>
      </c>
      <c r="AA164" s="474">
        <f t="shared" si="107"/>
        <v>0</v>
      </c>
      <c r="AB164" s="474">
        <f t="shared" si="108"/>
        <v>30299.106209566587</v>
      </c>
      <c r="AC164" s="474">
        <f t="shared" si="109"/>
        <v>64526.571187408772</v>
      </c>
      <c r="AD164" s="475">
        <f t="shared" si="110"/>
        <v>0</v>
      </c>
      <c r="AE164" s="100">
        <f t="shared" si="111"/>
        <v>0.21212876211519566</v>
      </c>
      <c r="AF164" s="100">
        <f t="shared" si="112"/>
        <v>0.23614511387176443</v>
      </c>
      <c r="AG164" s="100">
        <f t="shared" si="113"/>
        <v>8.2165977673218274E-2</v>
      </c>
      <c r="AH164" s="100">
        <f t="shared" si="126"/>
        <v>0</v>
      </c>
      <c r="AI164" s="100">
        <f t="shared" si="114"/>
        <v>0.46956014633982174</v>
      </c>
      <c r="AJ164" s="471">
        <f t="shared" si="115"/>
        <v>1.0000000000000002</v>
      </c>
      <c r="AK164" s="1250">
        <f t="shared" si="116"/>
        <v>10762.271373429219</v>
      </c>
      <c r="AL164" s="1251">
        <f t="shared" si="117"/>
        <v>2757.1217501036217</v>
      </c>
      <c r="AM164" s="1251">
        <f t="shared" si="118"/>
        <v>168.54854599023454</v>
      </c>
      <c r="AN164" s="1251">
        <f t="shared" si="119"/>
        <v>13687.941669523076</v>
      </c>
      <c r="AO164" s="1022">
        <f t="shared" si="120"/>
        <v>0</v>
      </c>
    </row>
    <row r="165" spans="1:41">
      <c r="A165" s="89">
        <f>'Input data'!A145</f>
        <v>2045</v>
      </c>
      <c r="B165" s="152">
        <f>'Input data'!B145</f>
        <v>71.816201000000007</v>
      </c>
      <c r="C165" s="204">
        <f>'Input data'!C145</f>
        <v>8606.6033634151627</v>
      </c>
      <c r="D165" s="205">
        <f>'Input data'!D145</f>
        <v>16782742.966516778</v>
      </c>
      <c r="E165" s="473">
        <f>'Input data'!J145*C165</f>
        <v>103546.43775713198</v>
      </c>
      <c r="F165" s="474">
        <f>'Input data'!L145</f>
        <v>120329.18072364875</v>
      </c>
      <c r="G165" s="474">
        <f t="shared" si="132"/>
        <v>13687.941669523079</v>
      </c>
      <c r="H165" s="474">
        <f t="shared" si="121"/>
        <v>61477.544628683609</v>
      </c>
      <c r="I165" s="475">
        <f t="shared" si="96"/>
        <v>16782.742966516777</v>
      </c>
      <c r="J165" s="579">
        <f t="shared" si="131"/>
        <v>0.4</v>
      </c>
      <c r="K165" s="474">
        <f t="shared" si="123"/>
        <v>5680.1573095936728</v>
      </c>
      <c r="L165" s="474">
        <f t="shared" si="97"/>
        <v>0</v>
      </c>
      <c r="M165" s="475">
        <f t="shared" si="124"/>
        <v>5680.1573095936728</v>
      </c>
      <c r="N165" s="579">
        <f t="shared" si="130"/>
        <v>0.5</v>
      </c>
      <c r="O165" s="475">
        <f t="shared" si="98"/>
        <v>751.91700000000026</v>
      </c>
      <c r="P165" s="1234">
        <f t="shared" si="127"/>
        <v>6432.0743095936732</v>
      </c>
      <c r="Q165" s="467">
        <f t="shared" si="99"/>
        <v>68733.411988613007</v>
      </c>
      <c r="R165" s="467">
        <f t="shared" si="125"/>
        <v>55045.470319089931</v>
      </c>
      <c r="S165" s="1255">
        <f t="shared" si="100"/>
        <v>0.93832145251737653</v>
      </c>
      <c r="T165" s="118" t="str">
        <f t="shared" si="101"/>
        <v>Yes</v>
      </c>
      <c r="U165" s="1255">
        <f t="shared" si="102"/>
        <v>0.93832145251737653</v>
      </c>
      <c r="V165" s="1268">
        <f t="shared" si="95"/>
        <v>65283.710404558835</v>
      </c>
      <c r="W165" s="1269">
        <f t="shared" si="103"/>
        <v>0.45745736809684456</v>
      </c>
      <c r="X165" s="473">
        <f t="shared" si="104"/>
        <v>13687.941669523072</v>
      </c>
      <c r="Y165" s="474">
        <f t="shared" si="105"/>
        <v>15004.90345071206</v>
      </c>
      <c r="Z165" s="474">
        <f t="shared" si="106"/>
        <v>5431.1284335047867</v>
      </c>
      <c r="AA165" s="474">
        <f t="shared" si="107"/>
        <v>0</v>
      </c>
      <c r="AB165" s="474">
        <f t="shared" si="108"/>
        <v>31159.736850818917</v>
      </c>
      <c r="AC165" s="474">
        <f t="shared" si="109"/>
        <v>65283.710404558835</v>
      </c>
      <c r="AD165" s="475">
        <f t="shared" si="110"/>
        <v>0</v>
      </c>
      <c r="AE165" s="100">
        <f t="shared" si="111"/>
        <v>0.20966856180048291</v>
      </c>
      <c r="AF165" s="100">
        <f t="shared" si="112"/>
        <v>0.22984146210023398</v>
      </c>
      <c r="AG165" s="100">
        <f t="shared" si="113"/>
        <v>8.3192704578959178E-2</v>
      </c>
      <c r="AH165" s="100">
        <f t="shared" si="126"/>
        <v>0</v>
      </c>
      <c r="AI165" s="100">
        <f t="shared" si="114"/>
        <v>0.47729727152032397</v>
      </c>
      <c r="AJ165" s="471">
        <f t="shared" si="115"/>
        <v>1</v>
      </c>
      <c r="AK165" s="1250">
        <f t="shared" si="116"/>
        <v>10069.645779910066</v>
      </c>
      <c r="AL165" s="1251">
        <f t="shared" si="117"/>
        <v>3408.6035939880107</v>
      </c>
      <c r="AM165" s="1251">
        <f t="shared" si="118"/>
        <v>209.69229562499453</v>
      </c>
      <c r="AN165" s="1251">
        <f t="shared" si="119"/>
        <v>13687.941669523072</v>
      </c>
      <c r="AO165" s="1022">
        <f t="shared" si="120"/>
        <v>0</v>
      </c>
    </row>
    <row r="166" spans="1:41">
      <c r="A166" s="89">
        <f>'Input data'!A146</f>
        <v>2046</v>
      </c>
      <c r="B166" s="152">
        <f>'Input data'!B146</f>
        <v>72.192155</v>
      </c>
      <c r="C166" s="204">
        <f>'Input data'!C146</f>
        <v>8845.4005301521538</v>
      </c>
      <c r="D166" s="205">
        <f>'Input data'!D146</f>
        <v>13700884.827145061</v>
      </c>
      <c r="E166" s="473">
        <f>'Input data'!J146*C166</f>
        <v>106419.41736569845</v>
      </c>
      <c r="F166" s="474">
        <f>'Input data'!L146</f>
        <v>120120.30219284352</v>
      </c>
      <c r="G166" s="474">
        <f t="shared" si="132"/>
        <v>13687.941669523079</v>
      </c>
      <c r="H166" s="474">
        <f t="shared" si="121"/>
        <v>60233.904042723094</v>
      </c>
      <c r="I166" s="475">
        <f t="shared" si="96"/>
        <v>13700.884827145061</v>
      </c>
      <c r="J166" s="579">
        <f t="shared" si="131"/>
        <v>0.4</v>
      </c>
      <c r="K166" s="474">
        <f t="shared" si="123"/>
        <v>4637.0954529944229</v>
      </c>
      <c r="L166" s="474">
        <f t="shared" si="97"/>
        <v>0</v>
      </c>
      <c r="M166" s="475">
        <f t="shared" si="124"/>
        <v>4637.0954529944229</v>
      </c>
      <c r="N166" s="579">
        <f t="shared" si="130"/>
        <v>0.5</v>
      </c>
      <c r="O166" s="475">
        <f t="shared" si="98"/>
        <v>751.91700000000026</v>
      </c>
      <c r="P166" s="1234">
        <f t="shared" si="127"/>
        <v>5389.0124529944233</v>
      </c>
      <c r="Q166" s="467">
        <f t="shared" si="99"/>
        <v>68532.83325925174</v>
      </c>
      <c r="R166" s="467">
        <f t="shared" si="125"/>
        <v>54844.891589728664</v>
      </c>
      <c r="S166" s="1255">
        <f t="shared" si="100"/>
        <v>0.90934833261160075</v>
      </c>
      <c r="T166" s="118" t="str">
        <f t="shared" si="101"/>
        <v>Yes</v>
      </c>
      <c r="U166" s="1255">
        <f t="shared" si="102"/>
        <v>0.90934833261160075</v>
      </c>
      <c r="V166" s="1268">
        <f t="shared" si="95"/>
        <v>65275.410603114848</v>
      </c>
      <c r="W166" s="1269">
        <f t="shared" si="103"/>
        <v>0.45658303041628712</v>
      </c>
      <c r="X166" s="473">
        <f t="shared" si="104"/>
        <v>13687.941669523079</v>
      </c>
      <c r="Y166" s="474">
        <f t="shared" si="105"/>
        <v>14002.223061740435</v>
      </c>
      <c r="Z166" s="474">
        <f t="shared" si="106"/>
        <v>5560.9569367717122</v>
      </c>
      <c r="AA166" s="474">
        <f t="shared" si="107"/>
        <v>0</v>
      </c>
      <c r="AB166" s="474">
        <f t="shared" si="108"/>
        <v>32024.288935079625</v>
      </c>
      <c r="AC166" s="474">
        <f t="shared" si="109"/>
        <v>65275.410603114848</v>
      </c>
      <c r="AD166" s="1240">
        <f t="shared" si="110"/>
        <v>0</v>
      </c>
      <c r="AE166" s="100">
        <f t="shared" si="111"/>
        <v>0.20969522126406831</v>
      </c>
      <c r="AF166" s="100">
        <f t="shared" si="112"/>
        <v>0.2145099193151957</v>
      </c>
      <c r="AG166" s="100">
        <f t="shared" si="113"/>
        <v>8.5192216876018412E-2</v>
      </c>
      <c r="AH166" s="100">
        <f t="shared" si="126"/>
        <v>0</v>
      </c>
      <c r="AI166" s="100">
        <f t="shared" si="114"/>
        <v>0.49060264254471764</v>
      </c>
      <c r="AJ166" s="471">
        <f t="shared" si="115"/>
        <v>1</v>
      </c>
      <c r="AK166" s="1250">
        <f t="shared" si="116"/>
        <v>8220.5308962870349</v>
      </c>
      <c r="AL166" s="1251">
        <f t="shared" si="117"/>
        <v>5148.7744908794766</v>
      </c>
      <c r="AM166" s="1251">
        <f t="shared" si="118"/>
        <v>318.6362823565658</v>
      </c>
      <c r="AN166" s="1251">
        <f t="shared" si="119"/>
        <v>13687.941669523076</v>
      </c>
      <c r="AO166" s="1022">
        <f t="shared" si="120"/>
        <v>0</v>
      </c>
    </row>
    <row r="167" spans="1:41">
      <c r="A167" s="89">
        <f>'Input data'!A147</f>
        <v>2047</v>
      </c>
      <c r="B167" s="152">
        <f>'Input data'!B147</f>
        <v>72.55139299999999</v>
      </c>
      <c r="C167" s="204">
        <f>'Input data'!C147</f>
        <v>9086.3460453705939</v>
      </c>
      <c r="D167" s="205">
        <f>'Input data'!D147</f>
        <v>10954052.763386235</v>
      </c>
      <c r="E167" s="473">
        <f>'Input data'!J147*C167</f>
        <v>109318.24385286751</v>
      </c>
      <c r="F167" s="474">
        <f>'Input data'!L147</f>
        <v>120272.29661625375</v>
      </c>
      <c r="G167" s="474">
        <f t="shared" si="132"/>
        <v>13687.941669523079</v>
      </c>
      <c r="H167" s="474">
        <f t="shared" si="121"/>
        <v>59319.500558016312</v>
      </c>
      <c r="I167" s="475">
        <f t="shared" si="96"/>
        <v>10954.052763386235</v>
      </c>
      <c r="J167" s="579">
        <f t="shared" si="131"/>
        <v>0.4</v>
      </c>
      <c r="K167" s="474">
        <f t="shared" si="123"/>
        <v>3707.4239293159408</v>
      </c>
      <c r="L167" s="474">
        <f t="shared" si="97"/>
        <v>0</v>
      </c>
      <c r="M167" s="475">
        <f t="shared" si="124"/>
        <v>3707.4239293159408</v>
      </c>
      <c r="N167" s="579">
        <f t="shared" si="130"/>
        <v>0.5</v>
      </c>
      <c r="O167" s="475">
        <f t="shared" si="98"/>
        <v>751.91700000000026</v>
      </c>
      <c r="P167" s="1234">
        <f t="shared" si="127"/>
        <v>4459.3409293159411</v>
      </c>
      <c r="Q167" s="467">
        <f t="shared" si="99"/>
        <v>68548.101298223453</v>
      </c>
      <c r="R167" s="467">
        <f t="shared" si="125"/>
        <v>54860.159628700378</v>
      </c>
      <c r="S167" s="1255">
        <f t="shared" si="100"/>
        <v>0.88518865463170615</v>
      </c>
      <c r="T167" s="118" t="str">
        <f t="shared" si="101"/>
        <v>Yes</v>
      </c>
      <c r="U167" s="1255">
        <f t="shared" si="102"/>
        <v>0.88518865463170615</v>
      </c>
      <c r="V167" s="1268">
        <f t="shared" si="95"/>
        <v>65412.136987553393</v>
      </c>
      <c r="W167" s="1269">
        <f t="shared" si="103"/>
        <v>0.45613296804117476</v>
      </c>
      <c r="X167" s="473">
        <f t="shared" si="104"/>
        <v>13687.941669523074</v>
      </c>
      <c r="Y167" s="474">
        <f t="shared" si="105"/>
        <v>13135.622873008444</v>
      </c>
      <c r="Z167" s="474">
        <f t="shared" si="106"/>
        <v>5691.9534474804905</v>
      </c>
      <c r="AA167" s="474">
        <f t="shared" si="107"/>
        <v>0</v>
      </c>
      <c r="AB167" s="474">
        <f t="shared" si="108"/>
        <v>32896.618997541387</v>
      </c>
      <c r="AC167" s="474">
        <f t="shared" si="109"/>
        <v>65412.136987553393</v>
      </c>
      <c r="AD167" s="1240">
        <f t="shared" si="110"/>
        <v>0</v>
      </c>
      <c r="AE167" s="100">
        <f t="shared" si="111"/>
        <v>0.20925691010718106</v>
      </c>
      <c r="AF167" s="100">
        <f t="shared" si="112"/>
        <v>0.20081323555455599</v>
      </c>
      <c r="AG167" s="100">
        <f t="shared" si="113"/>
        <v>8.7016778683802282E-2</v>
      </c>
      <c r="AH167" s="100">
        <f t="shared" si="126"/>
        <v>0</v>
      </c>
      <c r="AI167" s="100">
        <f t="shared" si="114"/>
        <v>0.50291307565446075</v>
      </c>
      <c r="AJ167" s="471">
        <f t="shared" si="115"/>
        <v>1</v>
      </c>
      <c r="AK167" s="1250">
        <f t="shared" si="116"/>
        <v>6572.4316580317409</v>
      </c>
      <c r="AL167" s="1251">
        <f t="shared" si="117"/>
        <v>6698.6093242144443</v>
      </c>
      <c r="AM167" s="1251">
        <f t="shared" si="118"/>
        <v>416.90068727688714</v>
      </c>
      <c r="AN167" s="1251">
        <f t="shared" si="119"/>
        <v>13687.941669523072</v>
      </c>
      <c r="AO167" s="1022">
        <f t="shared" si="120"/>
        <v>0</v>
      </c>
    </row>
    <row r="168" spans="1:41">
      <c r="A168" s="89">
        <f>'Input data'!A148</f>
        <v>2048</v>
      </c>
      <c r="B168" s="152">
        <f>'Input data'!B148</f>
        <v>72.894218999999993</v>
      </c>
      <c r="C168" s="204">
        <f>'Input data'!C148</f>
        <v>9321.3353976278067</v>
      </c>
      <c r="D168" s="205">
        <f>'Input data'!D148</f>
        <v>8108435.8304824755</v>
      </c>
      <c r="E168" s="473">
        <f>'Input data'!J148*C168</f>
        <v>112145.41147168932</v>
      </c>
      <c r="F168" s="474">
        <f>'Input data'!L148</f>
        <v>120253.84730217179</v>
      </c>
      <c r="G168" s="474">
        <f t="shared" si="132"/>
        <v>13687.941669523079</v>
      </c>
      <c r="H168" s="474">
        <f t="shared" si="121"/>
        <v>58271.273820617746</v>
      </c>
      <c r="I168" s="475">
        <f t="shared" si="96"/>
        <v>8108.4358304824755</v>
      </c>
      <c r="J168" s="579">
        <f t="shared" si="131"/>
        <v>0.4</v>
      </c>
      <c r="K168" s="474">
        <f t="shared" si="123"/>
        <v>2744.3184432827761</v>
      </c>
      <c r="L168" s="474">
        <f t="shared" si="97"/>
        <v>0</v>
      </c>
      <c r="M168" s="475">
        <f t="shared" si="124"/>
        <v>2744.3184432827761</v>
      </c>
      <c r="N168" s="579">
        <f t="shared" si="130"/>
        <v>0.5</v>
      </c>
      <c r="O168" s="475">
        <f t="shared" si="98"/>
        <v>751.91700000000026</v>
      </c>
      <c r="P168" s="1234">
        <f t="shared" si="127"/>
        <v>3496.2354432827765</v>
      </c>
      <c r="Q168" s="467">
        <f t="shared" si="99"/>
        <v>68462.980046858051</v>
      </c>
      <c r="R168" s="467">
        <f t="shared" si="125"/>
        <v>54775.038377334975</v>
      </c>
      <c r="S168" s="1255">
        <f t="shared" si="100"/>
        <v>0.86127092878840494</v>
      </c>
      <c r="T168" s="118" t="str">
        <f t="shared" si="101"/>
        <v>Yes</v>
      </c>
      <c r="U168" s="1255">
        <f t="shared" si="102"/>
        <v>0.86127092878840494</v>
      </c>
      <c r="V168" s="1268">
        <f t="shared" si="95"/>
        <v>65478.808924836849</v>
      </c>
      <c r="W168" s="1269">
        <f t="shared" si="103"/>
        <v>0.45549510145564964</v>
      </c>
      <c r="X168" s="473">
        <f t="shared" si="104"/>
        <v>13687.941669523076</v>
      </c>
      <c r="Y168" s="474">
        <f t="shared" si="105"/>
        <v>12223.770427640296</v>
      </c>
      <c r="Z168" s="474">
        <f t="shared" si="106"/>
        <v>5819.7117299764459</v>
      </c>
      <c r="AA168" s="474">
        <f t="shared" si="107"/>
        <v>0</v>
      </c>
      <c r="AB168" s="474">
        <f t="shared" si="108"/>
        <v>33747.385097697028</v>
      </c>
      <c r="AC168" s="474">
        <f t="shared" si="109"/>
        <v>65478.808924836849</v>
      </c>
      <c r="AD168" s="1240">
        <f t="shared" si="110"/>
        <v>0</v>
      </c>
      <c r="AE168" s="100">
        <f t="shared" si="111"/>
        <v>0.20904384020233888</v>
      </c>
      <c r="AF168" s="100">
        <f t="shared" si="112"/>
        <v>0.18668284637968854</v>
      </c>
      <c r="AG168" s="100">
        <f t="shared" si="113"/>
        <v>8.8879315698257355E-2</v>
      </c>
      <c r="AH168" s="100">
        <f t="shared" si="126"/>
        <v>0</v>
      </c>
      <c r="AI168" s="100">
        <f t="shared" si="114"/>
        <v>0.51539399771971517</v>
      </c>
      <c r="AJ168" s="471">
        <f t="shared" si="115"/>
        <v>1</v>
      </c>
      <c r="AK168" s="1250">
        <f t="shared" si="116"/>
        <v>4865.0614982894858</v>
      </c>
      <c r="AL168" s="1251">
        <f t="shared" si="117"/>
        <v>8303.404300987313</v>
      </c>
      <c r="AM168" s="1251">
        <f t="shared" si="118"/>
        <v>519.47587024627649</v>
      </c>
      <c r="AN168" s="1251">
        <f t="shared" si="119"/>
        <v>13687.941669523076</v>
      </c>
      <c r="AO168" s="1022">
        <f t="shared" si="120"/>
        <v>0</v>
      </c>
    </row>
    <row r="169" spans="1:41">
      <c r="A169" s="89">
        <f>'Input data'!A149</f>
        <v>2049</v>
      </c>
      <c r="B169" s="152">
        <f>'Input data'!B149</f>
        <v>73.220860000000002</v>
      </c>
      <c r="C169" s="204">
        <f>'Input data'!C149</f>
        <v>9544.5391176027479</v>
      </c>
      <c r="D169" s="205">
        <f>'Input data'!D149</f>
        <v>3843060.0747493692</v>
      </c>
      <c r="E169" s="473">
        <f>'Input data'!J149*C169</f>
        <v>114830.78561078229</v>
      </c>
      <c r="F169" s="474">
        <f>'Input data'!L149</f>
        <v>118673.84568553168</v>
      </c>
      <c r="G169" s="474">
        <f t="shared" si="132"/>
        <v>13687.941669523079</v>
      </c>
      <c r="H169" s="474">
        <f t="shared" si="121"/>
        <v>55809.309097084464</v>
      </c>
      <c r="I169" s="475">
        <f t="shared" si="96"/>
        <v>3843.0600747493691</v>
      </c>
      <c r="J169" s="579">
        <f t="shared" si="131"/>
        <v>0.4</v>
      </c>
      <c r="K169" s="474">
        <f t="shared" si="123"/>
        <v>1300.6923730135538</v>
      </c>
      <c r="L169" s="474">
        <f t="shared" si="97"/>
        <v>0</v>
      </c>
      <c r="M169" s="475">
        <f t="shared" si="124"/>
        <v>1300.6923730135538</v>
      </c>
      <c r="N169" s="579">
        <f t="shared" si="130"/>
        <v>0.5</v>
      </c>
      <c r="O169" s="475">
        <f t="shared" si="98"/>
        <v>751.91700000000026</v>
      </c>
      <c r="P169" s="1234">
        <f t="shared" si="127"/>
        <v>2052.609373013554</v>
      </c>
      <c r="Q169" s="467">
        <f t="shared" si="99"/>
        <v>67444.641393593993</v>
      </c>
      <c r="R169" s="467">
        <f t="shared" si="125"/>
        <v>53756.699724070917</v>
      </c>
      <c r="S169" s="1255">
        <f t="shared" si="100"/>
        <v>0.82526382601376869</v>
      </c>
      <c r="T169" s="118" t="str">
        <f t="shared" si="101"/>
        <v>Yes</v>
      </c>
      <c r="U169" s="1255">
        <f t="shared" si="102"/>
        <v>0.82526382601376869</v>
      </c>
      <c r="V169" s="1268">
        <f t="shared" si="95"/>
        <v>64917.145961460745</v>
      </c>
      <c r="W169" s="1269">
        <f t="shared" si="103"/>
        <v>0.45297849255275946</v>
      </c>
      <c r="X169" s="473">
        <f t="shared" si="104"/>
        <v>13687.941669523072</v>
      </c>
      <c r="Y169" s="474">
        <f t="shared" si="105"/>
        <v>10732.659894848577</v>
      </c>
      <c r="Z169" s="474">
        <f t="shared" si="106"/>
        <v>5941.06243645226</v>
      </c>
      <c r="AA169" s="474">
        <f t="shared" si="107"/>
        <v>0</v>
      </c>
      <c r="AB169" s="474">
        <f t="shared" si="108"/>
        <v>34555.48196063684</v>
      </c>
      <c r="AC169" s="474">
        <f t="shared" si="109"/>
        <v>64917.145961460745</v>
      </c>
      <c r="AD169" s="1240">
        <f t="shared" si="110"/>
        <v>0</v>
      </c>
      <c r="AE169" s="100">
        <f t="shared" si="111"/>
        <v>0.21085248691692593</v>
      </c>
      <c r="AF169" s="100">
        <f t="shared" si="112"/>
        <v>0.16532858516639376</v>
      </c>
      <c r="AG169" s="100">
        <f t="shared" si="113"/>
        <v>9.151761600824658E-2</v>
      </c>
      <c r="AH169" s="100">
        <f t="shared" si="126"/>
        <v>0</v>
      </c>
      <c r="AI169" s="100">
        <f t="shared" si="114"/>
        <v>0.53230131190843377</v>
      </c>
      <c r="AJ169" s="471">
        <f t="shared" si="115"/>
        <v>1</v>
      </c>
      <c r="AK169" s="1250">
        <f t="shared" si="116"/>
        <v>2305.8360448496214</v>
      </c>
      <c r="AL169" s="1251">
        <f t="shared" si="117"/>
        <v>10708.98611494869</v>
      </c>
      <c r="AM169" s="1251">
        <f t="shared" si="118"/>
        <v>673.11950972476018</v>
      </c>
      <c r="AN169" s="1251">
        <f t="shared" si="119"/>
        <v>13687.94166952307</v>
      </c>
      <c r="AO169" s="1022">
        <f t="shared" si="120"/>
        <v>0</v>
      </c>
    </row>
    <row r="170" spans="1:41" ht="15" thickBot="1">
      <c r="A170" s="141">
        <f>'Input data'!A150</f>
        <v>2050</v>
      </c>
      <c r="B170" s="593">
        <f>'Input data'!B150</f>
        <v>73.529752999999999</v>
      </c>
      <c r="C170" s="207">
        <f>'Input data'!C150</f>
        <v>9746.0477824321624</v>
      </c>
      <c r="D170" s="208">
        <f>'Input data'!D150</f>
        <v>648769.37595797807</v>
      </c>
      <c r="E170" s="598">
        <f>'Input data'!J150*C170</f>
        <v>117255.14555154319</v>
      </c>
      <c r="F170" s="595">
        <f>'Input data'!L150</f>
        <v>117903.91492750117</v>
      </c>
      <c r="G170" s="595">
        <f t="shared" si="132"/>
        <v>13687.941669523079</v>
      </c>
      <c r="H170" s="595">
        <f t="shared" si="121"/>
        <v>54202.73476203905</v>
      </c>
      <c r="I170" s="589">
        <f t="shared" si="96"/>
        <v>648.76937595797813</v>
      </c>
      <c r="J170" s="580">
        <f t="shared" si="131"/>
        <v>0.4</v>
      </c>
      <c r="K170" s="595">
        <f t="shared" si="123"/>
        <v>219.57746242318055</v>
      </c>
      <c r="L170" s="595">
        <f t="shared" si="97"/>
        <v>0</v>
      </c>
      <c r="M170" s="589">
        <f t="shared" si="124"/>
        <v>219.57746242318055</v>
      </c>
      <c r="N170" s="580">
        <f t="shared" si="130"/>
        <v>0.5</v>
      </c>
      <c r="O170" s="589">
        <f t="shared" si="98"/>
        <v>751.91700000000026</v>
      </c>
      <c r="P170" s="1235">
        <f t="shared" si="127"/>
        <v>971.49446242318083</v>
      </c>
      <c r="Q170" s="1238">
        <f t="shared" si="99"/>
        <v>66919.181969138939</v>
      </c>
      <c r="R170" s="1238">
        <f t="shared" si="125"/>
        <v>53231.240299615863</v>
      </c>
      <c r="S170" s="1256">
        <f t="shared" si="100"/>
        <v>0.80010978556304924</v>
      </c>
      <c r="T170" s="951" t="str">
        <f t="shared" si="101"/>
        <v>Yes</v>
      </c>
      <c r="U170" s="1256">
        <f t="shared" si="102"/>
        <v>0.80010978556304924</v>
      </c>
      <c r="V170" s="1270">
        <f t="shared" si="95"/>
        <v>64672.674627885324</v>
      </c>
      <c r="W170" s="1271">
        <f t="shared" si="103"/>
        <v>0.45147983705500883</v>
      </c>
      <c r="X170" s="598">
        <f t="shared" si="104"/>
        <v>13687.941669523079</v>
      </c>
      <c r="Y170" s="595">
        <f t="shared" si="105"/>
        <v>9649.08185300271</v>
      </c>
      <c r="Z170" s="595">
        <f t="shared" si="106"/>
        <v>6050.6180426078954</v>
      </c>
      <c r="AA170" s="595">
        <f t="shared" si="107"/>
        <v>0</v>
      </c>
      <c r="AB170" s="595">
        <f t="shared" si="108"/>
        <v>35285.033062751638</v>
      </c>
      <c r="AC170" s="595">
        <f t="shared" si="109"/>
        <v>64672.674627885324</v>
      </c>
      <c r="AD170" s="1241">
        <f t="shared" si="110"/>
        <v>0</v>
      </c>
      <c r="AE170" s="581">
        <f t="shared" si="111"/>
        <v>0.21164953743263254</v>
      </c>
      <c r="AF170" s="581">
        <f t="shared" si="112"/>
        <v>0.14919874442369599</v>
      </c>
      <c r="AG170" s="581">
        <f t="shared" si="113"/>
        <v>9.3557566273886755E-2</v>
      </c>
      <c r="AH170" s="581">
        <f t="shared" si="126"/>
        <v>0</v>
      </c>
      <c r="AI170" s="581">
        <f>AB170/AC170</f>
        <v>0.54559415186978466</v>
      </c>
      <c r="AJ170" s="582">
        <f t="shared" si="115"/>
        <v>1</v>
      </c>
      <c r="AK170" s="1252">
        <f t="shared" si="116"/>
        <v>389.26162557478688</v>
      </c>
      <c r="AL170" s="1253">
        <f t="shared" si="117"/>
        <v>12509.231829548846</v>
      </c>
      <c r="AM170" s="1253">
        <f t="shared" si="118"/>
        <v>789.44821439944405</v>
      </c>
      <c r="AN170" s="1253">
        <f t="shared" si="119"/>
        <v>13687.941669523078</v>
      </c>
      <c r="AO170" s="1023">
        <f t="shared" si="120"/>
        <v>0</v>
      </c>
    </row>
    <row r="172" spans="1:41" ht="23.4">
      <c r="A172" s="610" t="s">
        <v>653</v>
      </c>
    </row>
    <row r="173" spans="1:41" ht="24" thickBot="1">
      <c r="A173" s="610"/>
    </row>
    <row r="174" spans="1:41" ht="21.6" customHeight="1" thickBot="1">
      <c r="A174" s="1570" t="s">
        <v>602</v>
      </c>
      <c r="B174" s="1571"/>
      <c r="C174" s="1571"/>
      <c r="D174" s="1572"/>
      <c r="E174" s="1619" t="s">
        <v>603</v>
      </c>
      <c r="F174" s="1620"/>
      <c r="G174" s="1620"/>
      <c r="H174" s="1620"/>
      <c r="I174" s="1621"/>
      <c r="J174" s="1520"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1" ht="43.2" customHeight="1">
      <c r="A175" s="1565"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66"/>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4401.0141751148003</v>
      </c>
      <c r="D179" s="204">
        <f>'Input data'!E119</f>
        <v>52983633.388733946</v>
      </c>
      <c r="E179" s="473">
        <f>'Input data'!J119*C179</f>
        <v>52948.802345057928</v>
      </c>
      <c r="F179" s="474">
        <f>'Input data'!L119</f>
        <v>105932.43573379188</v>
      </c>
      <c r="G179" s="489">
        <f>G177*0.89</f>
        <v>60911.340429377713</v>
      </c>
      <c r="H179" s="474">
        <f t="shared" ref="H179:H210" si="160">E179*$B$12+I179*$E$80-G179</f>
        <v>19193.669908996875</v>
      </c>
      <c r="I179" s="475">
        <f t="shared" si="135"/>
        <v>52983.633388733942</v>
      </c>
      <c r="J179" s="579">
        <f t="shared" ref="J179:J189" si="161">($J$190-$J$177)/($A$190-$A$177)+J178</f>
        <v>0.11361731727283289</v>
      </c>
      <c r="K179" s="474">
        <f t="shared" ref="K179:K210" si="162">(I179)*J179-(I179)*$J$137</f>
        <v>2758.8354673633326</v>
      </c>
      <c r="L179" s="474">
        <f t="shared" si="136"/>
        <v>0</v>
      </c>
      <c r="M179" s="475">
        <f t="shared" ref="M179:M210" si="163">L179+K179</f>
        <v>2758.8354673633326</v>
      </c>
      <c r="N179" s="579">
        <v>0.1</v>
      </c>
      <c r="O179" s="475">
        <f t="shared" si="137"/>
        <v>150.38340000000005</v>
      </c>
      <c r="P179" s="1234">
        <f>O179+M179</f>
        <v>2909.2188673633327</v>
      </c>
      <c r="Q179" s="467">
        <f t="shared" si="138"/>
        <v>77195.791471011253</v>
      </c>
      <c r="R179" s="467">
        <f t="shared" ref="R179:R210" si="164">Q179-G179</f>
        <v>16284.45104163354</v>
      </c>
      <c r="S179" s="1255">
        <f t="shared" si="139"/>
        <v>0.53864918713335153</v>
      </c>
      <c r="T179" s="118" t="str">
        <f t="shared" si="140"/>
        <v>Yes</v>
      </c>
      <c r="U179" s="1259">
        <f t="shared" si="141"/>
        <v>0.53864918713335153</v>
      </c>
      <c r="V179" s="1247">
        <f t="shared" si="142"/>
        <v>89647.984692158338</v>
      </c>
      <c r="W179" s="1244">
        <f t="shared" si="134"/>
        <v>0.15372488066408996</v>
      </c>
      <c r="X179" s="473">
        <f t="shared" si="143"/>
        <v>60911.340429377713</v>
      </c>
      <c r="Y179" s="474">
        <f t="shared" si="144"/>
        <v>10259.899955877232</v>
      </c>
      <c r="Z179" s="116">
        <f t="shared" si="145"/>
        <v>2543.113142229256</v>
      </c>
      <c r="AA179" s="116">
        <f t="shared" si="146"/>
        <v>0</v>
      </c>
      <c r="AB179" s="116">
        <f t="shared" si="147"/>
        <v>15933.631164674136</v>
      </c>
      <c r="AC179" s="116">
        <f t="shared" si="148"/>
        <v>89647.984692158338</v>
      </c>
      <c r="AD179" s="1240">
        <f t="shared" si="149"/>
        <v>0</v>
      </c>
      <c r="AE179" s="579">
        <f t="shared" si="150"/>
        <v>0.67945019219942071</v>
      </c>
      <c r="AF179" s="100">
        <f t="shared" si="151"/>
        <v>0.11444652092413052</v>
      </c>
      <c r="AG179" s="100">
        <f t="shared" si="152"/>
        <v>2.8367767005159531E-2</v>
      </c>
      <c r="AH179" s="100">
        <f t="shared" ref="AH179:AH210" si="165">AA179/AC179</f>
        <v>0</v>
      </c>
      <c r="AI179" s="100">
        <f t="shared" si="153"/>
        <v>0.17773551987128919</v>
      </c>
      <c r="AJ179" s="100">
        <f t="shared" si="154"/>
        <v>1</v>
      </c>
      <c r="AK179" s="1250">
        <f t="shared" si="155"/>
        <v>46963.775103738699</v>
      </c>
      <c r="AL179" s="1251">
        <f t="shared" si="156"/>
        <v>13037.50922034068</v>
      </c>
      <c r="AM179" s="1251">
        <f t="shared" si="157"/>
        <v>910.05610529833405</v>
      </c>
      <c r="AN179" s="1251">
        <f t="shared" si="158"/>
        <v>60911.340429377713</v>
      </c>
      <c r="AO179" s="1022">
        <f t="shared" si="159"/>
        <v>0</v>
      </c>
    </row>
    <row r="180" spans="1:41">
      <c r="A180" s="89">
        <f>'Input data'!A120</f>
        <v>2020</v>
      </c>
      <c r="B180" s="152">
        <f>'Input data'!B120</f>
        <v>58.801927000000006</v>
      </c>
      <c r="C180" s="204">
        <f>'Input data'!C120</f>
        <v>4136.4941459203392</v>
      </c>
      <c r="D180" s="204">
        <f>'Input data'!E120</f>
        <v>49362231.911950953</v>
      </c>
      <c r="E180" s="473">
        <f>'Input data'!J120*C180</f>
        <v>49766.349804613397</v>
      </c>
      <c r="F180" s="474">
        <f>'Input data'!L120</f>
        <v>99128.581716564353</v>
      </c>
      <c r="G180" s="489">
        <f>G177*0.81</f>
        <v>55436.163761568481</v>
      </c>
      <c r="H180" s="474">
        <f t="shared" si="160"/>
        <v>19444.220245524259</v>
      </c>
      <c r="I180" s="475">
        <f t="shared" si="135"/>
        <v>49362.231911950956</v>
      </c>
      <c r="J180" s="579">
        <f t="shared" si="161"/>
        <v>0.13965210661166627</v>
      </c>
      <c r="K180" s="474">
        <f t="shared" si="162"/>
        <v>3855.4059273668436</v>
      </c>
      <c r="L180" s="474">
        <f t="shared" si="136"/>
        <v>0</v>
      </c>
      <c r="M180" s="475">
        <f t="shared" si="163"/>
        <v>3855.4059273668436</v>
      </c>
      <c r="N180" s="579">
        <f>($N$142-$N$137)/($A$102-$A$97)+N179</f>
        <v>0.2</v>
      </c>
      <c r="O180" s="475">
        <f t="shared" si="137"/>
        <v>300.7668000000001</v>
      </c>
      <c r="P180" s="1234">
        <f t="shared" ref="P180:P210" si="166">O180+M180</f>
        <v>4156.1727273668439</v>
      </c>
      <c r="Q180" s="467">
        <f t="shared" si="138"/>
        <v>70724.211279725889</v>
      </c>
      <c r="R180" s="467">
        <f t="shared" si="164"/>
        <v>15288.047518157407</v>
      </c>
      <c r="S180" s="1255">
        <f t="shared" si="139"/>
        <v>0.54106411904144724</v>
      </c>
      <c r="T180" s="118" t="str">
        <f t="shared" si="140"/>
        <v>Yes</v>
      </c>
      <c r="U180" s="1259">
        <f t="shared" si="141"/>
        <v>0.54106411904144724</v>
      </c>
      <c r="V180" s="1247">
        <f t="shared" si="142"/>
        <v>83840.534198406938</v>
      </c>
      <c r="W180" s="1244">
        <f t="shared" si="134"/>
        <v>0.15422441493080286</v>
      </c>
      <c r="X180" s="473">
        <f t="shared" si="143"/>
        <v>55436.163761568474</v>
      </c>
      <c r="Y180" s="474">
        <f t="shared" si="144"/>
        <v>10878.736460524093</v>
      </c>
      <c r="Z180" s="116">
        <f t="shared" si="145"/>
        <v>2549.6831128502363</v>
      </c>
      <c r="AA180" s="116">
        <f t="shared" si="146"/>
        <v>0</v>
      </c>
      <c r="AB180" s="116">
        <f t="shared" si="147"/>
        <v>14975.950863464144</v>
      </c>
      <c r="AC180" s="116">
        <f t="shared" si="148"/>
        <v>83840.534198406938</v>
      </c>
      <c r="AD180" s="1240">
        <f t="shared" si="149"/>
        <v>0</v>
      </c>
      <c r="AE180" s="579">
        <f t="shared" si="150"/>
        <v>0.66120957233382971</v>
      </c>
      <c r="AF180" s="100">
        <f t="shared" si="151"/>
        <v>0.12975509477050542</v>
      </c>
      <c r="AG180" s="100">
        <f t="shared" si="152"/>
        <v>3.0411102901807166E-2</v>
      </c>
      <c r="AH180" s="100">
        <f t="shared" si="165"/>
        <v>0</v>
      </c>
      <c r="AI180" s="100">
        <f t="shared" si="153"/>
        <v>0.17862422999385782</v>
      </c>
      <c r="AJ180" s="100">
        <f t="shared" si="154"/>
        <v>1</v>
      </c>
      <c r="AK180" s="1250">
        <f t="shared" si="155"/>
        <v>42468.692238393385</v>
      </c>
      <c r="AL180" s="1251">
        <f t="shared" si="156"/>
        <v>12189.755607720215</v>
      </c>
      <c r="AM180" s="1251">
        <f t="shared" si="157"/>
        <v>777.71591545487684</v>
      </c>
      <c r="AN180" s="1251">
        <f t="shared" si="158"/>
        <v>55436.163761568481</v>
      </c>
      <c r="AO180" s="1022">
        <f t="shared" si="159"/>
        <v>0</v>
      </c>
    </row>
    <row r="181" spans="1:41">
      <c r="A181" s="89">
        <f>'Input data'!A121</f>
        <v>2021</v>
      </c>
      <c r="B181" s="152">
        <f>'Input data'!B121</f>
        <v>59.392254999999999</v>
      </c>
      <c r="C181" s="204">
        <f>'Input data'!C121</f>
        <v>4347.435580039687</v>
      </c>
      <c r="D181" s="204">
        <f>'Input data'!E121</f>
        <v>50370817.336839974</v>
      </c>
      <c r="E181" s="473">
        <f>'Input data'!J121*C181</f>
        <v>52304.195823088688</v>
      </c>
      <c r="F181" s="474">
        <f>'Input data'!L121</f>
        <v>102675.01315992867</v>
      </c>
      <c r="G181" s="489">
        <f>G177*0.65</f>
        <v>44485.810425950018</v>
      </c>
      <c r="H181" s="474">
        <f t="shared" si="160"/>
        <v>32797.316968153369</v>
      </c>
      <c r="I181" s="475">
        <f t="shared" si="135"/>
        <v>50370.817336839973</v>
      </c>
      <c r="J181" s="579">
        <f t="shared" si="161"/>
        <v>0.16568689595049965</v>
      </c>
      <c r="K181" s="474">
        <f t="shared" si="162"/>
        <v>5245.5744727579386</v>
      </c>
      <c r="L181" s="474">
        <f t="shared" si="136"/>
        <v>0</v>
      </c>
      <c r="M181" s="475">
        <f t="shared" si="163"/>
        <v>5245.5744727579386</v>
      </c>
      <c r="N181" s="579">
        <v>0.4</v>
      </c>
      <c r="O181" s="475">
        <f t="shared" si="137"/>
        <v>601.53360000000021</v>
      </c>
      <c r="P181" s="1234">
        <f t="shared" si="166"/>
        <v>5847.1080727579392</v>
      </c>
      <c r="Q181" s="467">
        <f t="shared" si="138"/>
        <v>71436.019321345448</v>
      </c>
      <c r="R181" s="467">
        <f t="shared" si="164"/>
        <v>26950.20889539543</v>
      </c>
      <c r="S181" s="1255">
        <f t="shared" si="139"/>
        <v>0.91633135215550232</v>
      </c>
      <c r="T181" s="118" t="str">
        <f t="shared" si="140"/>
        <v>Yes</v>
      </c>
      <c r="U181" s="1259">
        <f t="shared" si="141"/>
        <v>0.91633135215550232</v>
      </c>
      <c r="V181" s="1247">
        <f t="shared" si="142"/>
        <v>75724.804264533232</v>
      </c>
      <c r="W181" s="1244">
        <f t="shared" si="134"/>
        <v>0.26248069579905731</v>
      </c>
      <c r="X181" s="473">
        <f t="shared" si="143"/>
        <v>44485.810425950018</v>
      </c>
      <c r="Y181" s="474">
        <f t="shared" si="144"/>
        <v>12534.20714982398</v>
      </c>
      <c r="Z181" s="116">
        <f t="shared" si="145"/>
        <v>2965.1338977689375</v>
      </c>
      <c r="AA181" s="116">
        <f t="shared" si="146"/>
        <v>0</v>
      </c>
      <c r="AB181" s="116">
        <f t="shared" si="147"/>
        <v>15739.652790990298</v>
      </c>
      <c r="AC181" s="116">
        <f t="shared" si="148"/>
        <v>75724.804264533232</v>
      </c>
      <c r="AD181" s="475">
        <f t="shared" si="149"/>
        <v>0</v>
      </c>
      <c r="AE181" s="579">
        <f t="shared" si="150"/>
        <v>0.58746682620063984</v>
      </c>
      <c r="AF181" s="100">
        <f t="shared" si="151"/>
        <v>0.16552313699006219</v>
      </c>
      <c r="AG181" s="100">
        <f t="shared" si="152"/>
        <v>3.9156706003632406E-2</v>
      </c>
      <c r="AH181" s="100">
        <f t="shared" si="165"/>
        <v>0</v>
      </c>
      <c r="AI181" s="100">
        <f t="shared" si="153"/>
        <v>0.20785333080566554</v>
      </c>
      <c r="AJ181" s="100">
        <f t="shared" si="154"/>
        <v>1</v>
      </c>
      <c r="AK181" s="1250">
        <f t="shared" si="155"/>
        <v>42025.032965809347</v>
      </c>
      <c r="AL181" s="1251">
        <f t="shared" si="156"/>
        <v>2335.6430793434147</v>
      </c>
      <c r="AM181" s="1251">
        <f t="shared" si="157"/>
        <v>125.13438079726161</v>
      </c>
      <c r="AN181" s="1251">
        <f t="shared" si="158"/>
        <v>44485.810425950018</v>
      </c>
      <c r="AO181" s="1022">
        <f t="shared" si="159"/>
        <v>0</v>
      </c>
    </row>
    <row r="182" spans="1:41">
      <c r="A182" s="89">
        <f>'Input data'!A122</f>
        <v>2022</v>
      </c>
      <c r="B182" s="152">
        <f>'Input data'!B122</f>
        <v>59.893885000000004</v>
      </c>
      <c r="C182" s="204">
        <f>'Input data'!C122</f>
        <v>4459.5677042940879</v>
      </c>
      <c r="D182" s="204">
        <f>'Input data'!E122</f>
        <v>50359792.847133122</v>
      </c>
      <c r="E182" s="473">
        <f>'Input data'!J122*C182</f>
        <v>53653.262526224877</v>
      </c>
      <c r="F182" s="474">
        <f>'Input data'!L122</f>
        <v>104013.055373358</v>
      </c>
      <c r="G182" s="489">
        <f>G177*(1-E4)</f>
        <v>34219.854173807704</v>
      </c>
      <c r="H182" s="474">
        <f t="shared" si="160"/>
        <v>43827.031342262475</v>
      </c>
      <c r="I182" s="475">
        <f t="shared" si="135"/>
        <v>50359.792847133125</v>
      </c>
      <c r="J182" s="579">
        <f t="shared" si="161"/>
        <v>0.19172168528933303</v>
      </c>
      <c r="K182" s="474">
        <f t="shared" si="162"/>
        <v>6555.5329896119947</v>
      </c>
      <c r="L182" s="474">
        <f t="shared" si="136"/>
        <v>0</v>
      </c>
      <c r="M182" s="475">
        <f t="shared" si="163"/>
        <v>6555.5329896119947</v>
      </c>
      <c r="N182" s="579">
        <f>$E$26</f>
        <v>0.5</v>
      </c>
      <c r="O182" s="475">
        <f t="shared" si="137"/>
        <v>751.91700000000026</v>
      </c>
      <c r="P182" s="1234">
        <f t="shared" si="166"/>
        <v>7307.4499896119951</v>
      </c>
      <c r="Q182" s="467">
        <f t="shared" si="138"/>
        <v>70739.435526458183</v>
      </c>
      <c r="R182" s="467">
        <f t="shared" si="164"/>
        <v>36519.581352650479</v>
      </c>
      <c r="S182" s="1255">
        <f t="shared" si="139"/>
        <v>1.2159126876229485</v>
      </c>
      <c r="T182" s="118" t="str">
        <f t="shared" si="140"/>
        <v>No</v>
      </c>
      <c r="U182" s="1259">
        <f t="shared" si="141"/>
        <v>1</v>
      </c>
      <c r="V182" s="1247">
        <f t="shared" si="142"/>
        <v>73978.348338558877</v>
      </c>
      <c r="W182" s="1244">
        <f>(1-V182/F182)</f>
        <v>0.28875901132784376</v>
      </c>
      <c r="X182" s="473">
        <f t="shared" si="143"/>
        <v>40704.728491659058</v>
      </c>
      <c r="Y182" s="474">
        <f t="shared" si="144"/>
        <v>13951.517888217615</v>
      </c>
      <c r="Z182" s="116">
        <f t="shared" si="145"/>
        <v>3176.480943439507</v>
      </c>
      <c r="AA182" s="116">
        <f t="shared" si="146"/>
        <v>0</v>
      </c>
      <c r="AB182" s="116">
        <f t="shared" si="147"/>
        <v>16145.621015242707</v>
      </c>
      <c r="AC182" s="116">
        <f t="shared" si="148"/>
        <v>73978.348338558877</v>
      </c>
      <c r="AD182" s="475">
        <f t="shared" si="149"/>
        <v>6484.8743178513541</v>
      </c>
      <c r="AE182" s="579">
        <f t="shared" si="150"/>
        <v>0.55022488884687637</v>
      </c>
      <c r="AF182" s="100">
        <f t="shared" si="151"/>
        <v>0.18858920483556979</v>
      </c>
      <c r="AG182" s="100">
        <f t="shared" si="152"/>
        <v>4.2937981379395931E-2</v>
      </c>
      <c r="AH182" s="100">
        <f t="shared" si="165"/>
        <v>0</v>
      </c>
      <c r="AI182" s="100">
        <f t="shared" si="153"/>
        <v>0.21824792493815803</v>
      </c>
      <c r="AJ182" s="100">
        <f t="shared" si="154"/>
        <v>1</v>
      </c>
      <c r="AK182" s="1250">
        <f t="shared" si="155"/>
        <v>40704.728491659065</v>
      </c>
      <c r="AL182" s="1251">
        <f t="shared" si="156"/>
        <v>0</v>
      </c>
      <c r="AM182" s="1251">
        <f t="shared" si="157"/>
        <v>0</v>
      </c>
      <c r="AN182" s="1251">
        <f t="shared" si="158"/>
        <v>40704.728491659065</v>
      </c>
      <c r="AO182" s="1022">
        <f t="shared" si="159"/>
        <v>0</v>
      </c>
    </row>
    <row r="183" spans="1:41">
      <c r="A183" s="89">
        <f>'Input data'!A123</f>
        <v>2023</v>
      </c>
      <c r="B183" s="152">
        <f>'Input data'!B123</f>
        <v>60.414495000000002</v>
      </c>
      <c r="C183" s="204">
        <f>'Input data'!C123</f>
        <v>4503.5555997917772</v>
      </c>
      <c r="D183" s="204">
        <f>'Input data'!E123</f>
        <v>48118709.490541913</v>
      </c>
      <c r="E183" s="473">
        <f>'Input data'!J123*C183</f>
        <v>54182.482903985067</v>
      </c>
      <c r="F183" s="474">
        <f>'Input data'!L123</f>
        <v>102301.19239452698</v>
      </c>
      <c r="G183" s="489">
        <f>($G$147-$G$142)/($A$147-$A$142)+G182</f>
        <v>32166.662923379241</v>
      </c>
      <c r="H183" s="474">
        <f t="shared" si="160"/>
        <v>44080.743269371196</v>
      </c>
      <c r="I183" s="475">
        <f t="shared" si="135"/>
        <v>48118.709490541914</v>
      </c>
      <c r="J183" s="579">
        <f t="shared" si="161"/>
        <v>0.21775647462816641</v>
      </c>
      <c r="K183" s="474">
        <f t="shared" si="162"/>
        <v>7516.5627890566866</v>
      </c>
      <c r="L183" s="474">
        <f t="shared" si="136"/>
        <v>0</v>
      </c>
      <c r="M183" s="475">
        <f t="shared" si="163"/>
        <v>7516.5627890566866</v>
      </c>
      <c r="N183" s="579">
        <f>($N$147-$N$142)/($A$107-$A$102)+N182</f>
        <v>0.5</v>
      </c>
      <c r="O183" s="475">
        <f t="shared" si="137"/>
        <v>751.91700000000026</v>
      </c>
      <c r="P183" s="1234">
        <f t="shared" si="166"/>
        <v>8268.4797890566861</v>
      </c>
      <c r="Q183" s="467">
        <f t="shared" si="138"/>
        <v>67978.926403693753</v>
      </c>
      <c r="R183" s="467">
        <f t="shared" si="164"/>
        <v>35812.263480314512</v>
      </c>
      <c r="S183" s="1255">
        <f t="shared" si="139"/>
        <v>1.1804277777504737</v>
      </c>
      <c r="T183" s="118" t="str">
        <f t="shared" si="140"/>
        <v>No</v>
      </c>
      <c r="U183" s="1259">
        <f t="shared" si="141"/>
        <v>1</v>
      </c>
      <c r="V183" s="1247">
        <f t="shared" si="142"/>
        <v>71962.814939057862</v>
      </c>
      <c r="W183" s="1244">
        <f t="shared" si="134"/>
        <v>0.29655937282205314</v>
      </c>
      <c r="X183" s="473">
        <f t="shared" si="143"/>
        <v>37640.548948224612</v>
      </c>
      <c r="Y183" s="474">
        <f t="shared" si="144"/>
        <v>14816.993059200286</v>
      </c>
      <c r="Z183" s="116">
        <f t="shared" si="145"/>
        <v>3200.396146087689</v>
      </c>
      <c r="AA183" s="116">
        <f t="shared" si="146"/>
        <v>0</v>
      </c>
      <c r="AB183" s="116">
        <f t="shared" si="147"/>
        <v>16304.876785545272</v>
      </c>
      <c r="AC183" s="116">
        <f t="shared" si="148"/>
        <v>71962.814939057862</v>
      </c>
      <c r="AD183" s="475">
        <f t="shared" si="149"/>
        <v>5473.8860248453711</v>
      </c>
      <c r="AE183" s="579">
        <f t="shared" si="150"/>
        <v>0.52305553889325662</v>
      </c>
      <c r="AF183" s="100">
        <f t="shared" si="151"/>
        <v>0.20589790813141681</v>
      </c>
      <c r="AG183" s="100">
        <f t="shared" si="152"/>
        <v>4.4472914918600163E-2</v>
      </c>
      <c r="AH183" s="100">
        <f t="shared" si="165"/>
        <v>0</v>
      </c>
      <c r="AI183" s="100">
        <f t="shared" si="153"/>
        <v>0.22657363805672628</v>
      </c>
      <c r="AJ183" s="100">
        <f t="shared" si="154"/>
        <v>0.99999999999999989</v>
      </c>
      <c r="AK183" s="1250">
        <f t="shared" si="155"/>
        <v>37640.548948224619</v>
      </c>
      <c r="AL183" s="1251">
        <f t="shared" si="156"/>
        <v>0</v>
      </c>
      <c r="AM183" s="1251">
        <f t="shared" si="157"/>
        <v>0</v>
      </c>
      <c r="AN183" s="1251">
        <f t="shared" si="158"/>
        <v>37640.548948224619</v>
      </c>
      <c r="AO183" s="1022">
        <f t="shared" si="159"/>
        <v>0</v>
      </c>
    </row>
    <row r="184" spans="1:41">
      <c r="A184" s="89">
        <f>'Input data'!A124</f>
        <v>2024</v>
      </c>
      <c r="B184" s="152">
        <f>'Input data'!B124</f>
        <v>61.020220999999999</v>
      </c>
      <c r="C184" s="204">
        <f>'Input data'!C124</f>
        <v>4554.3497092114612</v>
      </c>
      <c r="D184" s="204">
        <f>'Input data'!E124</f>
        <v>45803292.263739973</v>
      </c>
      <c r="E184" s="473">
        <f>'Input data'!J124*C184</f>
        <v>54793.589151986627</v>
      </c>
      <c r="F184" s="474">
        <f>'Input data'!L124</f>
        <v>100596.8814157266</v>
      </c>
      <c r="G184" s="489">
        <f t="shared" ref="G184:G186" si="167">($G$147-$G$142)/($A$147-$A$142)+G183</f>
        <v>30113.471672950778</v>
      </c>
      <c r="H184" s="474">
        <f t="shared" si="160"/>
        <v>44311.683103232237</v>
      </c>
      <c r="I184" s="475">
        <f t="shared" si="135"/>
        <v>45803.292263739975</v>
      </c>
      <c r="J184" s="579">
        <f t="shared" si="161"/>
        <v>0.24379126396699979</v>
      </c>
      <c r="K184" s="474">
        <f t="shared" si="162"/>
        <v>8347.3534557804069</v>
      </c>
      <c r="L184" s="474">
        <f t="shared" si="136"/>
        <v>0</v>
      </c>
      <c r="M184" s="475">
        <f t="shared" si="163"/>
        <v>8347.3534557804069</v>
      </c>
      <c r="N184" s="579">
        <f>($N$147-$N$142)/($A$107-$A$102)+N183</f>
        <v>0.5</v>
      </c>
      <c r="O184" s="475">
        <f t="shared" si="137"/>
        <v>751.91700000000026</v>
      </c>
      <c r="P184" s="1234">
        <f t="shared" si="166"/>
        <v>9099.2704557804063</v>
      </c>
      <c r="Q184" s="467">
        <f t="shared" si="138"/>
        <v>65325.884320402605</v>
      </c>
      <c r="R184" s="467">
        <f t="shared" si="164"/>
        <v>35212.412647451827</v>
      </c>
      <c r="S184" s="1255">
        <f t="shared" si="139"/>
        <v>1.1473939515896132</v>
      </c>
      <c r="T184" s="118" t="str">
        <f t="shared" si="140"/>
        <v>No</v>
      </c>
      <c r="U184" s="1259">
        <f t="shared" si="141"/>
        <v>1</v>
      </c>
      <c r="V184" s="1247">
        <f t="shared" si="142"/>
        <v>69907.846844236919</v>
      </c>
      <c r="W184" s="1244">
        <f t="shared" si="134"/>
        <v>0.30506944290513538</v>
      </c>
      <c r="X184" s="473">
        <f t="shared" si="143"/>
        <v>34636.8497489129</v>
      </c>
      <c r="Y184" s="474">
        <f t="shared" si="144"/>
        <v>15554.211284129462</v>
      </c>
      <c r="Z184" s="116">
        <f t="shared" si="145"/>
        <v>3228.0117300196257</v>
      </c>
      <c r="AA184" s="116">
        <f t="shared" si="146"/>
        <v>0</v>
      </c>
      <c r="AB184" s="116">
        <f t="shared" si="147"/>
        <v>16488.774081174917</v>
      </c>
      <c r="AC184" s="116">
        <f t="shared" si="148"/>
        <v>69907.846844236919</v>
      </c>
      <c r="AD184" s="475">
        <f t="shared" si="149"/>
        <v>4523.3780759621222</v>
      </c>
      <c r="AE184" s="579">
        <f t="shared" si="150"/>
        <v>0.49546440510588119</v>
      </c>
      <c r="AF184" s="100">
        <f t="shared" si="151"/>
        <v>0.22249592837247745</v>
      </c>
      <c r="AG184" s="100">
        <f t="shared" si="152"/>
        <v>4.6175241775247684E-2</v>
      </c>
      <c r="AH184" s="100">
        <f t="shared" si="165"/>
        <v>0</v>
      </c>
      <c r="AI184" s="100">
        <f t="shared" si="153"/>
        <v>0.23586442474639344</v>
      </c>
      <c r="AJ184" s="100">
        <f t="shared" si="154"/>
        <v>0.99999999999999978</v>
      </c>
      <c r="AK184" s="1250">
        <f t="shared" si="155"/>
        <v>34636.8497489129</v>
      </c>
      <c r="AL184" s="1251">
        <f t="shared" si="156"/>
        <v>0</v>
      </c>
      <c r="AM184" s="1251">
        <f t="shared" si="157"/>
        <v>0</v>
      </c>
      <c r="AN184" s="1251">
        <f t="shared" si="158"/>
        <v>34636.8497489129</v>
      </c>
      <c r="AO184" s="1022">
        <f t="shared" si="159"/>
        <v>0</v>
      </c>
    </row>
    <row r="185" spans="1:41">
      <c r="A185" s="89">
        <f>'Input data'!A125</f>
        <v>2025</v>
      </c>
      <c r="B185" s="152">
        <f>'Input data'!B125</f>
        <v>61.673080999999996</v>
      </c>
      <c r="C185" s="204">
        <f>'Input data'!C125</f>
        <v>4618.6922839663757</v>
      </c>
      <c r="D185" s="204">
        <f>'Input data'!E125</f>
        <v>43222529.411836617</v>
      </c>
      <c r="E185" s="473">
        <f>'Input data'!J125*C185</f>
        <v>55567.697604609646</v>
      </c>
      <c r="F185" s="474">
        <f>'Input data'!L125</f>
        <v>98790.227016446268</v>
      </c>
      <c r="G185" s="489">
        <f t="shared" si="167"/>
        <v>28060.280422522315</v>
      </c>
      <c r="H185" s="474">
        <f t="shared" si="160"/>
        <v>44387.140560708001</v>
      </c>
      <c r="I185" s="475">
        <f t="shared" si="135"/>
        <v>43222.529411836615</v>
      </c>
      <c r="J185" s="579">
        <f t="shared" si="161"/>
        <v>0.26982605330583315</v>
      </c>
      <c r="K185" s="474">
        <f t="shared" si="162"/>
        <v>9002.3155834295667</v>
      </c>
      <c r="L185" s="474">
        <f t="shared" si="136"/>
        <v>0</v>
      </c>
      <c r="M185" s="475">
        <f t="shared" si="163"/>
        <v>9002.3155834295667</v>
      </c>
      <c r="N185" s="579">
        <f>($N$147-$N$142)/($A$107-$A$102)+N184</f>
        <v>0.5</v>
      </c>
      <c r="O185" s="475">
        <f t="shared" si="137"/>
        <v>751.91700000000026</v>
      </c>
      <c r="P185" s="1234">
        <f t="shared" si="166"/>
        <v>9754.2325834295661</v>
      </c>
      <c r="Q185" s="467">
        <f t="shared" si="138"/>
        <v>62693.188399800754</v>
      </c>
      <c r="R185" s="467">
        <f t="shared" si="164"/>
        <v>34632.907977278439</v>
      </c>
      <c r="S185" s="1255">
        <f t="shared" si="139"/>
        <v>1.1124099617489203</v>
      </c>
      <c r="T185" s="118" t="str">
        <f t="shared" si="140"/>
        <v>No</v>
      </c>
      <c r="U185" s="1259">
        <f t="shared" si="141"/>
        <v>1</v>
      </c>
      <c r="V185" s="1247">
        <f t="shared" si="142"/>
        <v>67657.003503390966</v>
      </c>
      <c r="W185" s="1244">
        <f t="shared" si="134"/>
        <v>0.31514477143444919</v>
      </c>
      <c r="X185" s="473">
        <f t="shared" si="143"/>
        <v>31559.964886745445</v>
      </c>
      <c r="Y185" s="474">
        <f t="shared" si="144"/>
        <v>16112.32246037155</v>
      </c>
      <c r="Z185" s="116">
        <f t="shared" si="145"/>
        <v>3262.9933015806118</v>
      </c>
      <c r="AA185" s="116">
        <f t="shared" si="146"/>
        <v>0</v>
      </c>
      <c r="AB185" s="116">
        <f t="shared" si="147"/>
        <v>16721.722854693362</v>
      </c>
      <c r="AC185" s="116">
        <f t="shared" si="148"/>
        <v>67657.003503390966</v>
      </c>
      <c r="AD185" s="475">
        <f t="shared" si="149"/>
        <v>3499.6844642231299</v>
      </c>
      <c r="AE185" s="579">
        <f t="shared" si="150"/>
        <v>0.46647003639709911</v>
      </c>
      <c r="AF185" s="100">
        <f t="shared" si="151"/>
        <v>0.23814714849977062</v>
      </c>
      <c r="AG185" s="100">
        <f t="shared" si="152"/>
        <v>4.8228463168887917E-2</v>
      </c>
      <c r="AH185" s="100">
        <f t="shared" si="165"/>
        <v>0</v>
      </c>
      <c r="AI185" s="100">
        <f t="shared" si="153"/>
        <v>0.2471543519342424</v>
      </c>
      <c r="AJ185" s="100">
        <f t="shared" si="154"/>
        <v>1</v>
      </c>
      <c r="AK185" s="1250">
        <f t="shared" si="155"/>
        <v>31559.964886745445</v>
      </c>
      <c r="AL185" s="1251">
        <f t="shared" si="156"/>
        <v>0</v>
      </c>
      <c r="AM185" s="1251">
        <f t="shared" si="157"/>
        <v>0</v>
      </c>
      <c r="AN185" s="1251">
        <f t="shared" si="158"/>
        <v>31559.964886745445</v>
      </c>
      <c r="AO185" s="1022">
        <f t="shared" si="159"/>
        <v>0</v>
      </c>
    </row>
    <row r="186" spans="1:41">
      <c r="A186" s="89">
        <f>'Input data'!A126</f>
        <v>2026</v>
      </c>
      <c r="B186" s="152">
        <f>'Input data'!B126</f>
        <v>62.305038999999994</v>
      </c>
      <c r="C186" s="204">
        <f>'Input data'!C126</f>
        <v>4706.2160582136648</v>
      </c>
      <c r="D186" s="204">
        <f>'Input data'!E126</f>
        <v>43560861.039927498</v>
      </c>
      <c r="E186" s="473">
        <f>'Input data'!J126*C186</f>
        <v>56620.70012600968</v>
      </c>
      <c r="F186" s="474">
        <f>'Input data'!L126</f>
        <v>100181.56116593718</v>
      </c>
      <c r="G186" s="489">
        <f t="shared" si="167"/>
        <v>26007.089172093853</v>
      </c>
      <c r="H186" s="474">
        <f t="shared" si="160"/>
        <v>47362.060236506091</v>
      </c>
      <c r="I186" s="475">
        <f t="shared" si="135"/>
        <v>43560.861039927498</v>
      </c>
      <c r="J186" s="579">
        <f t="shared" si="161"/>
        <v>0.2958608426446665</v>
      </c>
      <c r="K186" s="474">
        <f t="shared" si="162"/>
        <v>10206.880565334359</v>
      </c>
      <c r="L186" s="474">
        <f t="shared" si="136"/>
        <v>0</v>
      </c>
      <c r="M186" s="475">
        <f t="shared" si="163"/>
        <v>10206.880565334359</v>
      </c>
      <c r="N186" s="579">
        <f>($N$147-$N$142)/($A$107-$A$102)+N185</f>
        <v>0.5</v>
      </c>
      <c r="O186" s="475">
        <f t="shared" si="137"/>
        <v>751.91700000000026</v>
      </c>
      <c r="P186" s="1234">
        <f t="shared" si="166"/>
        <v>10958.797565334358</v>
      </c>
      <c r="Q186" s="467">
        <f t="shared" si="138"/>
        <v>62410.351843265584</v>
      </c>
      <c r="R186" s="467">
        <f t="shared" si="164"/>
        <v>36403.262671171731</v>
      </c>
      <c r="S186" s="1255">
        <f t="shared" si="139"/>
        <v>1.1470130624024233</v>
      </c>
      <c r="T186" s="118" t="str">
        <f t="shared" si="140"/>
        <v>No</v>
      </c>
      <c r="U186" s="1259">
        <f t="shared" si="141"/>
        <v>1</v>
      </c>
      <c r="V186" s="1247">
        <f t="shared" si="142"/>
        <v>68444.117308998932</v>
      </c>
      <c r="W186" s="1244">
        <f t="shared" si="134"/>
        <v>0.31679925414986765</v>
      </c>
      <c r="X186" s="473">
        <f t="shared" si="143"/>
        <v>30672.907986327325</v>
      </c>
      <c r="Y186" s="474">
        <f t="shared" si="144"/>
        <v>17422.033473479616</v>
      </c>
      <c r="Z186" s="116">
        <f t="shared" si="145"/>
        <v>3310.577955812766</v>
      </c>
      <c r="AA186" s="116">
        <f t="shared" si="146"/>
        <v>0</v>
      </c>
      <c r="AB186" s="116">
        <f t="shared" si="147"/>
        <v>17038.597893379218</v>
      </c>
      <c r="AC186" s="116">
        <f t="shared" si="148"/>
        <v>68444.117308998932</v>
      </c>
      <c r="AD186" s="475">
        <f t="shared" si="149"/>
        <v>4665.8188142334729</v>
      </c>
      <c r="AE186" s="579">
        <f t="shared" si="150"/>
        <v>0.44814527810842986</v>
      </c>
      <c r="AF186" s="100">
        <f t="shared" si="151"/>
        <v>0.25454391346484634</v>
      </c>
      <c r="AG186" s="100">
        <f t="shared" si="152"/>
        <v>4.8369064953628908E-2</v>
      </c>
      <c r="AH186" s="100">
        <f t="shared" si="165"/>
        <v>0</v>
      </c>
      <c r="AI186" s="100">
        <f t="shared" si="153"/>
        <v>0.24894174347309478</v>
      </c>
      <c r="AJ186" s="100">
        <f t="shared" si="154"/>
        <v>1</v>
      </c>
      <c r="AK186" s="1250">
        <f t="shared" si="155"/>
        <v>30672.907986327322</v>
      </c>
      <c r="AL186" s="1251">
        <f t="shared" si="156"/>
        <v>0</v>
      </c>
      <c r="AM186" s="1251">
        <f t="shared" si="157"/>
        <v>0</v>
      </c>
      <c r="AN186" s="1251">
        <f t="shared" si="158"/>
        <v>30672.907986327322</v>
      </c>
      <c r="AO186" s="1022">
        <f t="shared" si="159"/>
        <v>0</v>
      </c>
    </row>
    <row r="187" spans="1:41">
      <c r="A187" s="89">
        <f>'Input data'!A127</f>
        <v>2027</v>
      </c>
      <c r="B187" s="152">
        <f>'Input data'!B127</f>
        <v>62.918915999999996</v>
      </c>
      <c r="C187" s="204">
        <f>'Input data'!C127</f>
        <v>4806.6704710292252</v>
      </c>
      <c r="D187" s="204">
        <f>'Input data'!E127</f>
        <v>42063620.539397433</v>
      </c>
      <c r="E187" s="473">
        <f>'Input data'!J127*C187</f>
        <v>57829.271750008418</v>
      </c>
      <c r="F187" s="474">
        <f>'Input data'!L127</f>
        <v>99892.892289405849</v>
      </c>
      <c r="G187" s="489">
        <f>G177*(1-E5)</f>
        <v>23953.89792166539</v>
      </c>
      <c r="H187" s="474">
        <f t="shared" si="160"/>
        <v>48703.649755910788</v>
      </c>
      <c r="I187" s="475">
        <f t="shared" si="135"/>
        <v>42063.620539397431</v>
      </c>
      <c r="J187" s="579">
        <f t="shared" si="161"/>
        <v>0.32189563198349985</v>
      </c>
      <c r="K187" s="474">
        <f t="shared" si="162"/>
        <v>10951.174995718367</v>
      </c>
      <c r="L187" s="474">
        <f t="shared" si="136"/>
        <v>0</v>
      </c>
      <c r="M187" s="475">
        <f t="shared" si="163"/>
        <v>10951.174995718367</v>
      </c>
      <c r="N187" s="579">
        <f>$C$27</f>
        <v>0.5</v>
      </c>
      <c r="O187" s="475">
        <f t="shared" si="137"/>
        <v>751.91700000000026</v>
      </c>
      <c r="P187" s="1234">
        <f t="shared" si="166"/>
        <v>11703.091995718367</v>
      </c>
      <c r="Q187" s="467">
        <f t="shared" si="138"/>
        <v>60954.455681857813</v>
      </c>
      <c r="R187" s="467">
        <f t="shared" si="164"/>
        <v>37000.557760192423</v>
      </c>
      <c r="S187" s="1255">
        <f t="shared" si="139"/>
        <v>1.1409033530515964</v>
      </c>
      <c r="T187" s="118" t="str">
        <f t="shared" si="140"/>
        <v>No</v>
      </c>
      <c r="U187" s="1259">
        <f t="shared" si="141"/>
        <v>1</v>
      </c>
      <c r="V187" s="1247">
        <f t="shared" si="142"/>
        <v>67461.961429902003</v>
      </c>
      <c r="W187" s="1244">
        <f t="shared" si="134"/>
        <v>0.32465704131927819</v>
      </c>
      <c r="X187" s="473">
        <f t="shared" si="143"/>
        <v>28523.524822353971</v>
      </c>
      <c r="Y187" s="474">
        <f t="shared" si="144"/>
        <v>18170.956306087173</v>
      </c>
      <c r="Z187" s="116">
        <f t="shared" si="145"/>
        <v>3365.1926995327626</v>
      </c>
      <c r="AA187" s="116">
        <f t="shared" si="146"/>
        <v>0</v>
      </c>
      <c r="AB187" s="116">
        <f t="shared" si="147"/>
        <v>17402.28760192811</v>
      </c>
      <c r="AC187" s="116">
        <f t="shared" si="148"/>
        <v>67461.961429902003</v>
      </c>
      <c r="AD187" s="475">
        <f t="shared" si="149"/>
        <v>4569.6269006885814</v>
      </c>
      <c r="AE187" s="579">
        <f t="shared" si="150"/>
        <v>0.4228090055162721</v>
      </c>
      <c r="AF187" s="100">
        <f t="shared" si="151"/>
        <v>0.26935114130899007</v>
      </c>
      <c r="AG187" s="100">
        <f t="shared" si="152"/>
        <v>4.988281734188011E-2</v>
      </c>
      <c r="AH187" s="100">
        <f t="shared" si="165"/>
        <v>0</v>
      </c>
      <c r="AI187" s="100">
        <f t="shared" si="153"/>
        <v>0.25795703583285795</v>
      </c>
      <c r="AJ187" s="100">
        <f t="shared" si="154"/>
        <v>1.0000000000000002</v>
      </c>
      <c r="AK187" s="1250">
        <f t="shared" si="155"/>
        <v>28523.524822353971</v>
      </c>
      <c r="AL187" s="1251">
        <f t="shared" si="156"/>
        <v>0</v>
      </c>
      <c r="AM187" s="1251">
        <f t="shared" si="157"/>
        <v>0</v>
      </c>
      <c r="AN187" s="1251">
        <f t="shared" si="158"/>
        <v>28523.524822353971</v>
      </c>
      <c r="AO187" s="1022">
        <f t="shared" si="159"/>
        <v>0</v>
      </c>
    </row>
    <row r="188" spans="1:41">
      <c r="A188" s="89">
        <f>'Input data'!A128</f>
        <v>2028</v>
      </c>
      <c r="B188" s="152">
        <f>'Input data'!B128</f>
        <v>63.514502</v>
      </c>
      <c r="C188" s="204">
        <f>'Input data'!C128</f>
        <v>4918.6434456948491</v>
      </c>
      <c r="D188" s="204">
        <f>'Input data'!E128</f>
        <v>40122432.814653359</v>
      </c>
      <c r="E188" s="473">
        <f>'Input data'!J128*C188</f>
        <v>59176.423717180543</v>
      </c>
      <c r="F188" s="474">
        <f>'Input data'!L128</f>
        <v>99298.85653183391</v>
      </c>
      <c r="G188" s="489">
        <f>($G$152-$G$147)/($A$152-$A$147)+G187</f>
        <v>21900.706671236927</v>
      </c>
      <c r="H188" s="474">
        <f t="shared" si="160"/>
        <v>49708.134386376274</v>
      </c>
      <c r="I188" s="475">
        <f t="shared" si="135"/>
        <v>40122.432814653359</v>
      </c>
      <c r="J188" s="579">
        <f t="shared" si="161"/>
        <v>0.34793042132233321</v>
      </c>
      <c r="K188" s="474">
        <f t="shared" si="162"/>
        <v>11490.369947000949</v>
      </c>
      <c r="L188" s="474">
        <f t="shared" si="136"/>
        <v>0</v>
      </c>
      <c r="M188" s="475">
        <f t="shared" si="163"/>
        <v>11490.369947000949</v>
      </c>
      <c r="N188" s="579">
        <f>N187</f>
        <v>0.5</v>
      </c>
      <c r="O188" s="475">
        <f t="shared" si="137"/>
        <v>751.91700000000026</v>
      </c>
      <c r="P188" s="1234">
        <f t="shared" si="166"/>
        <v>12242.286947000948</v>
      </c>
      <c r="Q188" s="467">
        <f t="shared" si="138"/>
        <v>59366.554110612255</v>
      </c>
      <c r="R188" s="467">
        <f t="shared" si="164"/>
        <v>37465.847439375328</v>
      </c>
      <c r="S188" s="1255">
        <f t="shared" si="139"/>
        <v>1.1283556009051039</v>
      </c>
      <c r="T188" s="118" t="str">
        <f t="shared" si="140"/>
        <v>No</v>
      </c>
      <c r="U188" s="1259">
        <f t="shared" si="141"/>
        <v>1</v>
      </c>
      <c r="V188" s="1247">
        <f t="shared" si="142"/>
        <v>66094.920282195671</v>
      </c>
      <c r="W188" s="1244">
        <f t="shared" si="134"/>
        <v>0.3343838731817973</v>
      </c>
      <c r="X188" s="473">
        <f t="shared" si="143"/>
        <v>26162.617860974009</v>
      </c>
      <c r="Y188" s="474">
        <f t="shared" si="144"/>
        <v>18698.552968176362</v>
      </c>
      <c r="Z188" s="116">
        <f t="shared" si="145"/>
        <v>3426.0698192483187</v>
      </c>
      <c r="AA188" s="116">
        <f t="shared" si="146"/>
        <v>0</v>
      </c>
      <c r="AB188" s="116">
        <f t="shared" si="147"/>
        <v>17807.679633796975</v>
      </c>
      <c r="AC188" s="116">
        <f t="shared" si="148"/>
        <v>66094.920282195671</v>
      </c>
      <c r="AD188" s="475">
        <f t="shared" si="149"/>
        <v>4261.9111897370822</v>
      </c>
      <c r="AE188" s="579">
        <f t="shared" si="150"/>
        <v>0.39583401794375972</v>
      </c>
      <c r="AF188" s="100">
        <f t="shared" si="151"/>
        <v>0.28290453923451192</v>
      </c>
      <c r="AG188" s="100">
        <f t="shared" si="152"/>
        <v>5.1835599538066421E-2</v>
      </c>
      <c r="AH188" s="100">
        <f t="shared" si="165"/>
        <v>0</v>
      </c>
      <c r="AI188" s="100">
        <f t="shared" si="153"/>
        <v>0.26942584328366187</v>
      </c>
      <c r="AJ188" s="100">
        <f t="shared" si="154"/>
        <v>0.99999999999999978</v>
      </c>
      <c r="AK188" s="1250">
        <f t="shared" si="155"/>
        <v>26162.617860974005</v>
      </c>
      <c r="AL188" s="1251">
        <f t="shared" si="156"/>
        <v>0</v>
      </c>
      <c r="AM188" s="1251">
        <f t="shared" si="157"/>
        <v>0</v>
      </c>
      <c r="AN188" s="1251">
        <f t="shared" si="158"/>
        <v>26162.617860974005</v>
      </c>
      <c r="AO188" s="1022">
        <f t="shared" si="159"/>
        <v>0</v>
      </c>
    </row>
    <row r="189" spans="1:41">
      <c r="A189" s="89">
        <f>'Input data'!A129</f>
        <v>2029</v>
      </c>
      <c r="B189" s="152">
        <f>'Input data'!B129</f>
        <v>64.093732000000003</v>
      </c>
      <c r="C189" s="204">
        <f>'Input data'!C129</f>
        <v>5055.9810880808755</v>
      </c>
      <c r="D189" s="204">
        <f>'Input data'!E129</f>
        <v>38613737.321660623</v>
      </c>
      <c r="E189" s="473">
        <f>'Input data'!J129*C189</f>
        <v>60828.739159005781</v>
      </c>
      <c r="F189" s="474">
        <f>'Input data'!L129</f>
        <v>99442.476480666402</v>
      </c>
      <c r="G189" s="489">
        <f t="shared" ref="G189:G191" si="168">($G$152-$G$147)/($A$152-$A$147)+G188</f>
        <v>19847.515420808464</v>
      </c>
      <c r="H189" s="474">
        <f t="shared" si="160"/>
        <v>51293.597304209216</v>
      </c>
      <c r="I189" s="475">
        <f t="shared" si="135"/>
        <v>38613.737321660621</v>
      </c>
      <c r="J189" s="579">
        <f t="shared" si="161"/>
        <v>0.37396521066116656</v>
      </c>
      <c r="K189" s="474">
        <f t="shared" si="162"/>
        <v>12063.606201053786</v>
      </c>
      <c r="L189" s="474">
        <f t="shared" si="136"/>
        <v>0</v>
      </c>
      <c r="M189" s="475">
        <f t="shared" si="163"/>
        <v>12063.606201053786</v>
      </c>
      <c r="N189" s="579">
        <f t="shared" ref="N189:N210" si="169">N188</f>
        <v>0.5</v>
      </c>
      <c r="O189" s="475">
        <f t="shared" si="137"/>
        <v>751.91700000000026</v>
      </c>
      <c r="P189" s="1234">
        <f t="shared" si="166"/>
        <v>12815.523201053786</v>
      </c>
      <c r="Q189" s="467">
        <f t="shared" si="138"/>
        <v>58325.589523963892</v>
      </c>
      <c r="R189" s="467">
        <f t="shared" si="164"/>
        <v>38478.074103155428</v>
      </c>
      <c r="S189" s="1255">
        <f t="shared" si="139"/>
        <v>1.1266696411436157</v>
      </c>
      <c r="T189" s="118" t="str">
        <f t="shared" si="140"/>
        <v>No</v>
      </c>
      <c r="U189" s="1259">
        <f t="shared" si="141"/>
        <v>1</v>
      </c>
      <c r="V189" s="1247">
        <f t="shared" si="142"/>
        <v>65290.429866453364</v>
      </c>
      <c r="W189" s="1244">
        <f t="shared" si="134"/>
        <v>0.34343519814546131</v>
      </c>
      <c r="X189" s="473">
        <f t="shared" si="143"/>
        <v>24173.542909750857</v>
      </c>
      <c r="Y189" s="474">
        <f t="shared" si="144"/>
        <v>19311.246775674295</v>
      </c>
      <c r="Z189" s="116">
        <f t="shared" si="145"/>
        <v>3500.7371228718334</v>
      </c>
      <c r="AA189" s="116">
        <f t="shared" si="146"/>
        <v>0</v>
      </c>
      <c r="AB189" s="116">
        <f t="shared" si="147"/>
        <v>18304.903058156378</v>
      </c>
      <c r="AC189" s="116">
        <f t="shared" si="148"/>
        <v>65290.429866453364</v>
      </c>
      <c r="AD189" s="475">
        <f t="shared" si="149"/>
        <v>4326.0274889423927</v>
      </c>
      <c r="AE189" s="579">
        <f t="shared" si="150"/>
        <v>0.37024634328792155</v>
      </c>
      <c r="AF189" s="100">
        <f t="shared" si="151"/>
        <v>0.29577453870611653</v>
      </c>
      <c r="AG189" s="100">
        <f t="shared" si="152"/>
        <v>5.361792118741332E-2</v>
      </c>
      <c r="AH189" s="100">
        <f t="shared" si="165"/>
        <v>0</v>
      </c>
      <c r="AI189" s="100">
        <f t="shared" si="153"/>
        <v>0.28036119681854865</v>
      </c>
      <c r="AJ189" s="100">
        <f t="shared" si="154"/>
        <v>1</v>
      </c>
      <c r="AK189" s="1250">
        <f t="shared" si="155"/>
        <v>24173.542909750853</v>
      </c>
      <c r="AL189" s="1251">
        <f t="shared" si="156"/>
        <v>0</v>
      </c>
      <c r="AM189" s="1251">
        <f t="shared" si="157"/>
        <v>0</v>
      </c>
      <c r="AN189" s="1251">
        <f t="shared" si="158"/>
        <v>24173.542909750853</v>
      </c>
      <c r="AO189" s="1022">
        <f t="shared" si="159"/>
        <v>0</v>
      </c>
    </row>
    <row r="190" spans="1:41">
      <c r="A190" s="89">
        <f>'Input data'!A130</f>
        <v>2030</v>
      </c>
      <c r="B190" s="152">
        <f>'Input data'!B130</f>
        <v>64.659278</v>
      </c>
      <c r="C190" s="204">
        <f>'Input data'!C130</f>
        <v>5220.676133769065</v>
      </c>
      <c r="D190" s="204">
        <f>'Input data'!E130</f>
        <v>37435672.225562826</v>
      </c>
      <c r="E190" s="473">
        <f>'Input data'!J130*C190</f>
        <v>62810.192768190478</v>
      </c>
      <c r="F190" s="474">
        <f>'Input data'!L130</f>
        <v>100245.8649937533</v>
      </c>
      <c r="G190" s="489">
        <f t="shared" si="168"/>
        <v>17794.324170380001</v>
      </c>
      <c r="H190" s="474">
        <f t="shared" si="160"/>
        <v>53378.202889506269</v>
      </c>
      <c r="I190" s="475">
        <f t="shared" si="135"/>
        <v>37435.672225562826</v>
      </c>
      <c r="J190" s="100">
        <f>$H$19</f>
        <v>0.4</v>
      </c>
      <c r="K190" s="474">
        <f t="shared" si="162"/>
        <v>12670.187921951871</v>
      </c>
      <c r="L190" s="474">
        <f t="shared" si="136"/>
        <v>0</v>
      </c>
      <c r="M190" s="475">
        <f t="shared" si="163"/>
        <v>12670.187921951871</v>
      </c>
      <c r="N190" s="579">
        <f t="shared" si="169"/>
        <v>0.5</v>
      </c>
      <c r="O190" s="475">
        <f t="shared" si="137"/>
        <v>751.91700000000026</v>
      </c>
      <c r="P190" s="1234">
        <f t="shared" si="166"/>
        <v>13422.10492195187</v>
      </c>
      <c r="Q190" s="467">
        <f t="shared" si="138"/>
        <v>57750.422137934402</v>
      </c>
      <c r="R190" s="467">
        <f t="shared" si="164"/>
        <v>39956.0979675544</v>
      </c>
      <c r="S190" s="1255">
        <f t="shared" si="139"/>
        <v>1.132253015904604</v>
      </c>
      <c r="T190" s="118" t="str">
        <f t="shared" si="140"/>
        <v>No</v>
      </c>
      <c r="U190" s="1259">
        <f t="shared" si="141"/>
        <v>1</v>
      </c>
      <c r="V190" s="1247">
        <f t="shared" si="142"/>
        <v>64956.846191156605</v>
      </c>
      <c r="W190" s="1244">
        <f t="shared" si="134"/>
        <v>0.35202468256217545</v>
      </c>
      <c r="X190" s="473">
        <f t="shared" si="143"/>
        <v>22461.403335337694</v>
      </c>
      <c r="Y190" s="474">
        <f t="shared" si="144"/>
        <v>20003.99237589931</v>
      </c>
      <c r="Z190" s="116">
        <f t="shared" si="145"/>
        <v>3590.2780147063067</v>
      </c>
      <c r="AA190" s="116">
        <f t="shared" si="146"/>
        <v>0</v>
      </c>
      <c r="AB190" s="116">
        <f t="shared" si="147"/>
        <v>18901.172465213291</v>
      </c>
      <c r="AC190" s="116">
        <f t="shared" si="148"/>
        <v>64956.846191156605</v>
      </c>
      <c r="AD190" s="475">
        <f t="shared" si="149"/>
        <v>4667.0791649576931</v>
      </c>
      <c r="AE190" s="579">
        <f t="shared" si="150"/>
        <v>0.34578962268638663</v>
      </c>
      <c r="AF190" s="100">
        <f t="shared" si="151"/>
        <v>0.30795818376143247</v>
      </c>
      <c r="AG190" s="100">
        <f t="shared" si="152"/>
        <v>5.5271741551933547E-2</v>
      </c>
      <c r="AH190" s="100">
        <f t="shared" si="165"/>
        <v>0</v>
      </c>
      <c r="AI190" s="100">
        <f t="shared" si="153"/>
        <v>0.2909804520002473</v>
      </c>
      <c r="AJ190" s="100">
        <f t="shared" si="154"/>
        <v>1</v>
      </c>
      <c r="AK190" s="1250">
        <f t="shared" si="155"/>
        <v>22461.403335337691</v>
      </c>
      <c r="AL190" s="1251">
        <f t="shared" si="156"/>
        <v>0</v>
      </c>
      <c r="AM190" s="1251">
        <f t="shared" si="157"/>
        <v>0</v>
      </c>
      <c r="AN190" s="1251">
        <f t="shared" si="158"/>
        <v>22461.403335337691</v>
      </c>
      <c r="AO190" s="1022">
        <f t="shared" si="159"/>
        <v>0</v>
      </c>
    </row>
    <row r="191" spans="1:41">
      <c r="A191" s="89">
        <f>'Input data'!A131</f>
        <v>2031</v>
      </c>
      <c r="B191" s="152">
        <f>'Input data'!B131</f>
        <v>65.211525999999992</v>
      </c>
      <c r="C191" s="204">
        <f>'Input data'!C131</f>
        <v>5396.439358573075</v>
      </c>
      <c r="D191" s="204">
        <f>'Input data'!E131</f>
        <v>36521081.260820419</v>
      </c>
      <c r="E191" s="473">
        <f>'Input data'!J131*C191</f>
        <v>64924.808145323354</v>
      </c>
      <c r="F191" s="474">
        <f>'Input data'!L131</f>
        <v>101445.88940614377</v>
      </c>
      <c r="G191" s="489">
        <f t="shared" si="168"/>
        <v>15741.132919951538</v>
      </c>
      <c r="H191" s="474">
        <f t="shared" si="160"/>
        <v>55786.475539721221</v>
      </c>
      <c r="I191" s="475">
        <f t="shared" si="135"/>
        <v>36521.081260820421</v>
      </c>
      <c r="J191" s="100">
        <f>J190</f>
        <v>0.4</v>
      </c>
      <c r="K191" s="474">
        <f t="shared" si="162"/>
        <v>12360.642541674373</v>
      </c>
      <c r="L191" s="474">
        <f t="shared" si="136"/>
        <v>0</v>
      </c>
      <c r="M191" s="475">
        <f t="shared" si="163"/>
        <v>12360.642541674373</v>
      </c>
      <c r="N191" s="579">
        <f t="shared" si="169"/>
        <v>0.5</v>
      </c>
      <c r="O191" s="475">
        <f t="shared" si="137"/>
        <v>751.91700000000026</v>
      </c>
      <c r="P191" s="1234">
        <f t="shared" si="166"/>
        <v>13112.559541674373</v>
      </c>
      <c r="Q191" s="467">
        <f t="shared" si="138"/>
        <v>58415.048917998385</v>
      </c>
      <c r="R191" s="467">
        <f t="shared" si="164"/>
        <v>42673.915998046847</v>
      </c>
      <c r="S191" s="1255">
        <f t="shared" si="139"/>
        <v>1.1690715078798828</v>
      </c>
      <c r="T191" s="118" t="str">
        <f t="shared" si="140"/>
        <v>No</v>
      </c>
      <c r="U191" s="1259">
        <f t="shared" si="141"/>
        <v>1</v>
      </c>
      <c r="V191" s="1247">
        <f t="shared" si="142"/>
        <v>64943.489244637654</v>
      </c>
      <c r="W191" s="1244">
        <f t="shared" si="134"/>
        <v>0.3598213823663855</v>
      </c>
      <c r="X191" s="473">
        <f t="shared" si="143"/>
        <v>21912.648756492254</v>
      </c>
      <c r="Y191" s="474">
        <f t="shared" si="144"/>
        <v>19807.490458769007</v>
      </c>
      <c r="Z191" s="116">
        <f t="shared" si="145"/>
        <v>3685.8364198477107</v>
      </c>
      <c r="AA191" s="116">
        <f t="shared" si="146"/>
        <v>0</v>
      </c>
      <c r="AB191" s="116">
        <f t="shared" si="147"/>
        <v>19537.51360952868</v>
      </c>
      <c r="AC191" s="116">
        <f t="shared" si="148"/>
        <v>64943.489244637654</v>
      </c>
      <c r="AD191" s="475">
        <f t="shared" si="149"/>
        <v>6171.5158365407151</v>
      </c>
      <c r="AE191" s="579">
        <f t="shared" si="150"/>
        <v>0.33741101704512388</v>
      </c>
      <c r="AF191" s="100">
        <f t="shared" si="151"/>
        <v>0.30499578462985805</v>
      </c>
      <c r="AG191" s="100">
        <f t="shared" si="152"/>
        <v>5.6754517854182715E-2</v>
      </c>
      <c r="AH191" s="100">
        <f t="shared" si="165"/>
        <v>0</v>
      </c>
      <c r="AI191" s="100">
        <f t="shared" si="153"/>
        <v>0.30083868047083534</v>
      </c>
      <c r="AJ191" s="100">
        <f t="shared" si="154"/>
        <v>1</v>
      </c>
      <c r="AK191" s="1250">
        <f t="shared" si="155"/>
        <v>21912.64875649225</v>
      </c>
      <c r="AL191" s="1251">
        <f t="shared" si="156"/>
        <v>0</v>
      </c>
      <c r="AM191" s="1251">
        <f t="shared" si="157"/>
        <v>0</v>
      </c>
      <c r="AN191" s="1251">
        <f t="shared" si="158"/>
        <v>21912.64875649225</v>
      </c>
      <c r="AO191" s="1022">
        <f t="shared" si="159"/>
        <v>0</v>
      </c>
    </row>
    <row r="192" spans="1:41">
      <c r="A192" s="89">
        <f>'Input data'!A132</f>
        <v>2032</v>
      </c>
      <c r="B192" s="152">
        <f>'Input data'!B132</f>
        <v>65.752923999999993</v>
      </c>
      <c r="C192" s="204">
        <f>'Input data'!C132</f>
        <v>5584.7826715137489</v>
      </c>
      <c r="D192" s="204">
        <f>'Input data'!E132</f>
        <v>35566110.296462603</v>
      </c>
      <c r="E192" s="473">
        <f>'Input data'!J132*C192</f>
        <v>67190.775136817771</v>
      </c>
      <c r="F192" s="474">
        <f>'Input data'!L132</f>
        <v>102756.88543328037</v>
      </c>
      <c r="G192" s="489">
        <f>G177*(1-E6)</f>
        <v>13687.941669523079</v>
      </c>
      <c r="H192" s="474">
        <f t="shared" si="160"/>
        <v>58243.700121886272</v>
      </c>
      <c r="I192" s="475">
        <f t="shared" si="135"/>
        <v>35566.110296462604</v>
      </c>
      <c r="J192" s="100">
        <f t="shared" ref="J192:J210" si="170">J191</f>
        <v>0.4</v>
      </c>
      <c r="K192" s="474">
        <f t="shared" si="162"/>
        <v>12037.430459211515</v>
      </c>
      <c r="L192" s="474">
        <f t="shared" si="136"/>
        <v>0</v>
      </c>
      <c r="M192" s="475">
        <f t="shared" si="163"/>
        <v>12037.430459211515</v>
      </c>
      <c r="N192" s="579">
        <f t="shared" si="169"/>
        <v>0.5</v>
      </c>
      <c r="O192" s="475">
        <f t="shared" si="137"/>
        <v>751.91700000000026</v>
      </c>
      <c r="P192" s="1234">
        <f t="shared" si="166"/>
        <v>12789.347459211514</v>
      </c>
      <c r="Q192" s="467">
        <f t="shared" si="138"/>
        <v>59142.294332197831</v>
      </c>
      <c r="R192" s="467">
        <f t="shared" si="164"/>
        <v>45454.352662674748</v>
      </c>
      <c r="S192" s="1255">
        <f t="shared" si="139"/>
        <v>1.2024125009805702</v>
      </c>
      <c r="T192" s="118" t="str">
        <f t="shared" si="140"/>
        <v>No</v>
      </c>
      <c r="U192" s="1259">
        <f t="shared" si="141"/>
        <v>1</v>
      </c>
      <c r="V192" s="1247">
        <f t="shared" si="142"/>
        <v>64954.257278960111</v>
      </c>
      <c r="W192" s="1244">
        <f t="shared" si="134"/>
        <v>0.36788413734927139</v>
      </c>
      <c r="X192" s="473">
        <f t="shared" si="143"/>
        <v>21339.666177877563</v>
      </c>
      <c r="Y192" s="474">
        <f t="shared" si="144"/>
        <v>19606.956497739156</v>
      </c>
      <c r="Z192" s="116">
        <f t="shared" si="145"/>
        <v>3788.234328305115</v>
      </c>
      <c r="AA192" s="116">
        <f t="shared" si="146"/>
        <v>0</v>
      </c>
      <c r="AB192" s="116">
        <f t="shared" si="147"/>
        <v>20219.400275038279</v>
      </c>
      <c r="AC192" s="116">
        <f t="shared" si="148"/>
        <v>64954.257278960111</v>
      </c>
      <c r="AD192" s="475">
        <f t="shared" si="149"/>
        <v>7651.724508354484</v>
      </c>
      <c r="AE192" s="579">
        <f t="shared" si="150"/>
        <v>0.32853375701348952</v>
      </c>
      <c r="AF192" s="100">
        <f t="shared" si="151"/>
        <v>0.30185791230793141</v>
      </c>
      <c r="AG192" s="100">
        <f t="shared" si="152"/>
        <v>5.8321571010129837E-2</v>
      </c>
      <c r="AH192" s="100">
        <f t="shared" si="165"/>
        <v>0</v>
      </c>
      <c r="AI192" s="100">
        <f t="shared" si="153"/>
        <v>0.31128675966844926</v>
      </c>
      <c r="AJ192" s="100">
        <f t="shared" si="154"/>
        <v>1</v>
      </c>
      <c r="AK192" s="1250">
        <f t="shared" si="155"/>
        <v>21339.66617787756</v>
      </c>
      <c r="AL192" s="1251">
        <f t="shared" si="156"/>
        <v>0</v>
      </c>
      <c r="AM192" s="1251">
        <f t="shared" si="157"/>
        <v>0</v>
      </c>
      <c r="AN192" s="1251">
        <f t="shared" si="158"/>
        <v>21339.66617787756</v>
      </c>
      <c r="AO192" s="1022">
        <f t="shared" si="159"/>
        <v>0</v>
      </c>
    </row>
    <row r="193" spans="1:41">
      <c r="A193" s="89">
        <f>'Input data'!A133</f>
        <v>2033</v>
      </c>
      <c r="B193" s="152">
        <f>'Input data'!B133</f>
        <v>66.284188999999998</v>
      </c>
      <c r="C193" s="204">
        <f>'Input data'!C133</f>
        <v>5782.2303264526327</v>
      </c>
      <c r="D193" s="204">
        <f>'Input data'!E133</f>
        <v>34571652.827944376</v>
      </c>
      <c r="E193" s="473">
        <f>'Input data'!J133*C193</f>
        <v>69566.276882294755</v>
      </c>
      <c r="F193" s="474">
        <f>'Input data'!L133</f>
        <v>104137.92971023913</v>
      </c>
      <c r="G193" s="489">
        <f>G192</f>
        <v>13687.941669523079</v>
      </c>
      <c r="H193" s="474">
        <f t="shared" si="160"/>
        <v>58673.529076192674</v>
      </c>
      <c r="I193" s="475">
        <f t="shared" si="135"/>
        <v>34571.652827944374</v>
      </c>
      <c r="J193" s="100">
        <f t="shared" si="170"/>
        <v>0.4</v>
      </c>
      <c r="K193" s="474">
        <f t="shared" si="162"/>
        <v>11700.854080120593</v>
      </c>
      <c r="L193" s="474">
        <f t="shared" si="136"/>
        <v>0</v>
      </c>
      <c r="M193" s="475">
        <f t="shared" si="163"/>
        <v>11700.854080120593</v>
      </c>
      <c r="N193" s="579">
        <f t="shared" si="169"/>
        <v>0.5</v>
      </c>
      <c r="O193" s="475">
        <f t="shared" si="137"/>
        <v>751.91700000000026</v>
      </c>
      <c r="P193" s="1234">
        <f t="shared" si="166"/>
        <v>12452.771080120592</v>
      </c>
      <c r="Q193" s="467">
        <f t="shared" si="138"/>
        <v>59908.699665595159</v>
      </c>
      <c r="R193" s="467">
        <f t="shared" si="164"/>
        <v>46220.757996072076</v>
      </c>
      <c r="S193" s="1255">
        <f t="shared" si="139"/>
        <v>1.1801333460602466</v>
      </c>
      <c r="T193" s="118" t="str">
        <f t="shared" si="140"/>
        <v>No</v>
      </c>
      <c r="U193" s="1259">
        <f t="shared" si="141"/>
        <v>1</v>
      </c>
      <c r="V193" s="1247">
        <f t="shared" si="142"/>
        <v>64972.221741410613</v>
      </c>
      <c r="W193" s="1244">
        <f t="shared" si="134"/>
        <v>0.37609455150304982</v>
      </c>
      <c r="X193" s="473">
        <f t="shared" si="143"/>
        <v>20742.991696766625</v>
      </c>
      <c r="Y193" s="474">
        <f t="shared" si="144"/>
        <v>19399.399274541531</v>
      </c>
      <c r="Z193" s="116">
        <f t="shared" si="145"/>
        <v>3895.5820571938461</v>
      </c>
      <c r="AA193" s="116">
        <f t="shared" si="146"/>
        <v>0</v>
      </c>
      <c r="AB193" s="116">
        <f t="shared" si="147"/>
        <v>20934.248712908615</v>
      </c>
      <c r="AC193" s="116">
        <f t="shared" si="148"/>
        <v>64972.221741410613</v>
      </c>
      <c r="AD193" s="475">
        <f t="shared" si="149"/>
        <v>7055.0500272435456</v>
      </c>
      <c r="AE193" s="579">
        <f t="shared" si="150"/>
        <v>0.31925938717816538</v>
      </c>
      <c r="AF193" s="100">
        <f t="shared" si="151"/>
        <v>0.29857989698660947</v>
      </c>
      <c r="AG193" s="100">
        <f t="shared" si="152"/>
        <v>5.995765502214561E-2</v>
      </c>
      <c r="AH193" s="100">
        <f t="shared" si="165"/>
        <v>0</v>
      </c>
      <c r="AI193" s="100">
        <f t="shared" si="153"/>
        <v>0.32220306081307959</v>
      </c>
      <c r="AJ193" s="100">
        <f t="shared" si="154"/>
        <v>1</v>
      </c>
      <c r="AK193" s="1250">
        <f t="shared" si="155"/>
        <v>20742.991696766625</v>
      </c>
      <c r="AL193" s="1251">
        <f t="shared" si="156"/>
        <v>0</v>
      </c>
      <c r="AM193" s="1251">
        <f t="shared" si="157"/>
        <v>0</v>
      </c>
      <c r="AN193" s="1251">
        <f t="shared" si="158"/>
        <v>20742.991696766625</v>
      </c>
      <c r="AO193" s="1022">
        <f t="shared" si="159"/>
        <v>0</v>
      </c>
    </row>
    <row r="194" spans="1:41">
      <c r="A194" s="89">
        <f>'Input data'!A134</f>
        <v>2034</v>
      </c>
      <c r="B194" s="152">
        <f>'Input data'!B134</f>
        <v>66.804167000000007</v>
      </c>
      <c r="C194" s="204">
        <f>'Input data'!C134</f>
        <v>5989.6789035031879</v>
      </c>
      <c r="D194" s="204">
        <f>'Input data'!E134</f>
        <v>33577293.218877912</v>
      </c>
      <c r="E194" s="473">
        <f>'Input data'!J134*C194</f>
        <v>72062.100178007458</v>
      </c>
      <c r="F194" s="474">
        <f>'Input data'!L134</f>
        <v>105639.39339688537</v>
      </c>
      <c r="G194" s="489">
        <f t="shared" ref="G194:G210" si="171">G193</f>
        <v>13687.941669523079</v>
      </c>
      <c r="H194" s="474">
        <f t="shared" si="160"/>
        <v>59172.491229106206</v>
      </c>
      <c r="I194" s="475">
        <f t="shared" si="135"/>
        <v>33577.293218877909</v>
      </c>
      <c r="J194" s="100">
        <f t="shared" si="170"/>
        <v>0.4</v>
      </c>
      <c r="K194" s="474">
        <f t="shared" si="162"/>
        <v>11364.310821782423</v>
      </c>
      <c r="L194" s="474">
        <f t="shared" si="136"/>
        <v>0</v>
      </c>
      <c r="M194" s="475">
        <f t="shared" si="163"/>
        <v>11364.310821782423</v>
      </c>
      <c r="N194" s="579">
        <f t="shared" si="169"/>
        <v>0.5</v>
      </c>
      <c r="O194" s="475">
        <f t="shared" si="137"/>
        <v>751.91700000000026</v>
      </c>
      <c r="P194" s="1234">
        <f t="shared" si="166"/>
        <v>12116.227821782422</v>
      </c>
      <c r="Q194" s="467">
        <f t="shared" si="138"/>
        <v>60744.205076846862</v>
      </c>
      <c r="R194" s="467">
        <f t="shared" si="164"/>
        <v>47056.263407323786</v>
      </c>
      <c r="S194" s="1255">
        <f t="shared" si="139"/>
        <v>1.159083241585501</v>
      </c>
      <c r="T194" s="118" t="str">
        <f t="shared" si="140"/>
        <v>No</v>
      </c>
      <c r="U194" s="1259">
        <f t="shared" si="141"/>
        <v>1</v>
      </c>
      <c r="V194" s="1247">
        <f t="shared" si="142"/>
        <v>65041.564251365256</v>
      </c>
      <c r="W194" s="1244">
        <f t="shared" si="134"/>
        <v>0.38430577685158385</v>
      </c>
      <c r="X194" s="473">
        <f t="shared" si="143"/>
        <v>20146.375931326744</v>
      </c>
      <c r="Y194" s="474">
        <f t="shared" si="144"/>
        <v>19201.516321214527</v>
      </c>
      <c r="Z194" s="116">
        <f t="shared" si="145"/>
        <v>4008.3670564103172</v>
      </c>
      <c r="AA194" s="116">
        <f t="shared" si="146"/>
        <v>0</v>
      </c>
      <c r="AB194" s="116">
        <f t="shared" si="147"/>
        <v>21685.30494241367</v>
      </c>
      <c r="AC194" s="116">
        <f t="shared" si="148"/>
        <v>65041.564251365256</v>
      </c>
      <c r="AD194" s="475">
        <f t="shared" si="149"/>
        <v>6458.4342618036644</v>
      </c>
      <c r="AE194" s="579">
        <f t="shared" si="150"/>
        <v>0.30974617789737213</v>
      </c>
      <c r="AF194" s="100">
        <f t="shared" si="151"/>
        <v>0.29521916550171956</v>
      </c>
      <c r="AG194" s="100">
        <f t="shared" si="152"/>
        <v>6.1627777599555185E-2</v>
      </c>
      <c r="AH194" s="100">
        <f t="shared" si="165"/>
        <v>0</v>
      </c>
      <c r="AI194" s="100">
        <f t="shared" si="153"/>
        <v>0.33340687900135313</v>
      </c>
      <c r="AJ194" s="100">
        <f t="shared" si="154"/>
        <v>1</v>
      </c>
      <c r="AK194" s="1250">
        <f t="shared" si="155"/>
        <v>20146.375931326744</v>
      </c>
      <c r="AL194" s="1251">
        <f t="shared" si="156"/>
        <v>0</v>
      </c>
      <c r="AM194" s="1251">
        <f t="shared" si="157"/>
        <v>0</v>
      </c>
      <c r="AN194" s="1251">
        <f t="shared" si="158"/>
        <v>20146.375931326744</v>
      </c>
      <c r="AO194" s="1022">
        <f t="shared" si="159"/>
        <v>0</v>
      </c>
    </row>
    <row r="195" spans="1:41">
      <c r="A195" s="89">
        <f>'Input data'!A135</f>
        <v>2035</v>
      </c>
      <c r="B195" s="152">
        <f>'Input data'!B135</f>
        <v>67.314132999999998</v>
      </c>
      <c r="C195" s="204">
        <f>'Input data'!C135</f>
        <v>6205.9410740491394</v>
      </c>
      <c r="D195" s="204">
        <f>'Input data'!E135</f>
        <v>32628056.308087319</v>
      </c>
      <c r="E195" s="473">
        <f>'Input data'!J135*C195</f>
        <v>74663.960219199464</v>
      </c>
      <c r="F195" s="474">
        <f>'Input data'!L135</f>
        <v>107292.01652728679</v>
      </c>
      <c r="G195" s="489">
        <f t="shared" si="171"/>
        <v>13687.941669523079</v>
      </c>
      <c r="H195" s="474">
        <f t="shared" si="160"/>
        <v>59774.643519767458</v>
      </c>
      <c r="I195" s="475">
        <f t="shared" si="135"/>
        <v>32628.056308087318</v>
      </c>
      <c r="J195" s="100">
        <f t="shared" si="170"/>
        <v>0.4</v>
      </c>
      <c r="K195" s="474">
        <f t="shared" si="162"/>
        <v>11043.039442716408</v>
      </c>
      <c r="L195" s="474">
        <f t="shared" si="136"/>
        <v>0</v>
      </c>
      <c r="M195" s="475">
        <f t="shared" si="163"/>
        <v>11043.039442716408</v>
      </c>
      <c r="N195" s="579">
        <f t="shared" si="169"/>
        <v>0.5</v>
      </c>
      <c r="O195" s="475">
        <f t="shared" si="137"/>
        <v>751.91700000000026</v>
      </c>
      <c r="P195" s="1234">
        <f t="shared" si="166"/>
        <v>11794.956442716408</v>
      </c>
      <c r="Q195" s="467">
        <f t="shared" si="138"/>
        <v>61667.628746574126</v>
      </c>
      <c r="R195" s="467">
        <f t="shared" si="164"/>
        <v>47979.687077051043</v>
      </c>
      <c r="S195" s="1255">
        <f t="shared" si="139"/>
        <v>1.1399092633124366</v>
      </c>
      <c r="T195" s="118" t="str">
        <f t="shared" si="140"/>
        <v>No</v>
      </c>
      <c r="U195" s="1259">
        <f t="shared" si="141"/>
        <v>1</v>
      </c>
      <c r="V195" s="1247">
        <f t="shared" si="142"/>
        <v>65201.221565565065</v>
      </c>
      <c r="W195" s="1244">
        <f t="shared" si="134"/>
        <v>0.392301275752582</v>
      </c>
      <c r="X195" s="473">
        <f t="shared" si="143"/>
        <v>19576.833784852392</v>
      </c>
      <c r="Y195" s="474">
        <f t="shared" si="144"/>
        <v>19030.173672675402</v>
      </c>
      <c r="Z195" s="116">
        <f t="shared" si="145"/>
        <v>4125.9438028135155</v>
      </c>
      <c r="AA195" s="116">
        <f t="shared" si="146"/>
        <v>0</v>
      </c>
      <c r="AB195" s="116">
        <f t="shared" si="147"/>
        <v>22468.270305223745</v>
      </c>
      <c r="AC195" s="116">
        <f t="shared" si="148"/>
        <v>65201.221565565065</v>
      </c>
      <c r="AD195" s="475">
        <f t="shared" si="149"/>
        <v>5888.8921153293122</v>
      </c>
      <c r="AE195" s="579">
        <f t="shared" si="150"/>
        <v>0.30025256145187884</v>
      </c>
      <c r="AF195" s="100">
        <f t="shared" si="151"/>
        <v>0.29186836098674984</v>
      </c>
      <c r="AG195" s="100">
        <f t="shared" si="152"/>
        <v>6.3280161072818975E-2</v>
      </c>
      <c r="AH195" s="100">
        <f t="shared" si="165"/>
        <v>0</v>
      </c>
      <c r="AI195" s="100">
        <f t="shared" si="153"/>
        <v>0.34459891648855218</v>
      </c>
      <c r="AJ195" s="100">
        <f t="shared" si="154"/>
        <v>0.99999999999999978</v>
      </c>
      <c r="AK195" s="1250">
        <f t="shared" si="155"/>
        <v>19576.833784852388</v>
      </c>
      <c r="AL195" s="1251">
        <f t="shared" si="156"/>
        <v>0</v>
      </c>
      <c r="AM195" s="1251">
        <f t="shared" si="157"/>
        <v>0</v>
      </c>
      <c r="AN195" s="1251">
        <f t="shared" si="158"/>
        <v>19576.833784852388</v>
      </c>
      <c r="AO195" s="1022">
        <f t="shared" si="159"/>
        <v>0</v>
      </c>
    </row>
    <row r="196" spans="1:41">
      <c r="A196" s="89">
        <f>'Input data'!A136</f>
        <v>2036</v>
      </c>
      <c r="B196" s="152">
        <f>'Input data'!B136</f>
        <v>67.815933000000001</v>
      </c>
      <c r="C196" s="204">
        <f>'Input data'!C136</f>
        <v>6424.7892551460491</v>
      </c>
      <c r="D196" s="204">
        <f>'Input data'!E136</f>
        <v>31504144.910991076</v>
      </c>
      <c r="E196" s="473">
        <f>'Input data'!J136*C196</f>
        <v>77296.932671321469</v>
      </c>
      <c r="F196" s="474">
        <f>'Input data'!L136</f>
        <v>108801.07758231254</v>
      </c>
      <c r="G196" s="489">
        <f t="shared" si="171"/>
        <v>13687.941669523079</v>
      </c>
      <c r="H196" s="474">
        <f t="shared" si="160"/>
        <v>60230.724666649345</v>
      </c>
      <c r="I196" s="475">
        <f t="shared" si="135"/>
        <v>31504.144910991075</v>
      </c>
      <c r="J196" s="100">
        <f t="shared" si="170"/>
        <v>0.4</v>
      </c>
      <c r="K196" s="474">
        <f t="shared" si="162"/>
        <v>10662.649088750517</v>
      </c>
      <c r="L196" s="474">
        <f t="shared" si="136"/>
        <v>0</v>
      </c>
      <c r="M196" s="475">
        <f t="shared" si="163"/>
        <v>10662.649088750517</v>
      </c>
      <c r="N196" s="579">
        <f t="shared" si="169"/>
        <v>0.5</v>
      </c>
      <c r="O196" s="475">
        <f t="shared" si="137"/>
        <v>751.91700000000026</v>
      </c>
      <c r="P196" s="1234">
        <f t="shared" si="166"/>
        <v>11414.566088750516</v>
      </c>
      <c r="Q196" s="467">
        <f t="shared" si="138"/>
        <v>62504.100247421906</v>
      </c>
      <c r="R196" s="467">
        <f t="shared" si="164"/>
        <v>48816.158577898823</v>
      </c>
      <c r="S196" s="1255">
        <f t="shared" si="139"/>
        <v>1.1195952370178153</v>
      </c>
      <c r="T196" s="118" t="str">
        <f t="shared" si="140"/>
        <v>No</v>
      </c>
      <c r="U196" s="1259">
        <f t="shared" si="141"/>
        <v>1</v>
      </c>
      <c r="V196" s="1247">
        <f t="shared" si="142"/>
        <v>65199.464281485285</v>
      </c>
      <c r="W196" s="1244">
        <f t="shared" si="134"/>
        <v>0.40074615316048523</v>
      </c>
      <c r="X196" s="473">
        <f t="shared" si="143"/>
        <v>18902.486946594643</v>
      </c>
      <c r="Y196" s="474">
        <f t="shared" si="144"/>
        <v>18791.452653649729</v>
      </c>
      <c r="Z196" s="116">
        <f t="shared" si="145"/>
        <v>4244.9265034156306</v>
      </c>
      <c r="AA196" s="116">
        <f t="shared" si="146"/>
        <v>0</v>
      </c>
      <c r="AB196" s="116">
        <f t="shared" si="147"/>
        <v>23260.598177825294</v>
      </c>
      <c r="AC196" s="116">
        <f t="shared" si="148"/>
        <v>65199.464281485285</v>
      </c>
      <c r="AD196" s="475">
        <f t="shared" si="149"/>
        <v>5214.5452770715638</v>
      </c>
      <c r="AE196" s="579">
        <f t="shared" si="150"/>
        <v>0.28991782608806477</v>
      </c>
      <c r="AF196" s="100">
        <f t="shared" si="151"/>
        <v>0.28821483214220128</v>
      </c>
      <c r="AG196" s="100">
        <f t="shared" si="152"/>
        <v>6.5106769667447467E-2</v>
      </c>
      <c r="AH196" s="100">
        <f t="shared" si="165"/>
        <v>0</v>
      </c>
      <c r="AI196" s="100">
        <f t="shared" si="153"/>
        <v>0.35676057210228662</v>
      </c>
      <c r="AJ196" s="100">
        <f t="shared" si="154"/>
        <v>1</v>
      </c>
      <c r="AK196" s="1250">
        <f t="shared" si="155"/>
        <v>18902.486946594647</v>
      </c>
      <c r="AL196" s="1251">
        <f t="shared" si="156"/>
        <v>0</v>
      </c>
      <c r="AM196" s="1251">
        <f t="shared" si="157"/>
        <v>0</v>
      </c>
      <c r="AN196" s="1251">
        <f t="shared" si="158"/>
        <v>18902.486946594647</v>
      </c>
      <c r="AO196" s="1022">
        <f t="shared" si="159"/>
        <v>0</v>
      </c>
    </row>
    <row r="197" spans="1:41">
      <c r="A197" s="89">
        <f>'Input data'!A137</f>
        <v>2037</v>
      </c>
      <c r="B197" s="152">
        <f>'Input data'!B137</f>
        <v>68.308245999999997</v>
      </c>
      <c r="C197" s="204">
        <f>'Input data'!C137</f>
        <v>6655.032765571701</v>
      </c>
      <c r="D197" s="204">
        <f>'Input data'!E137</f>
        <v>30497122.733832452</v>
      </c>
      <c r="E197" s="473">
        <f>'Input data'!J137*C197</f>
        <v>80067.002850530131</v>
      </c>
      <c r="F197" s="474">
        <f>'Input data'!L137</f>
        <v>110564.12558436258</v>
      </c>
      <c r="G197" s="489">
        <f t="shared" si="171"/>
        <v>13687.941669523079</v>
      </c>
      <c r="H197" s="474">
        <f t="shared" si="160"/>
        <v>60875.168418217945</v>
      </c>
      <c r="I197" s="475">
        <f t="shared" si="135"/>
        <v>30497.122733832453</v>
      </c>
      <c r="J197" s="100">
        <f t="shared" si="170"/>
        <v>0.4</v>
      </c>
      <c r="K197" s="474">
        <f t="shared" si="162"/>
        <v>10321.820155606365</v>
      </c>
      <c r="L197" s="474">
        <f t="shared" si="136"/>
        <v>0</v>
      </c>
      <c r="M197" s="475">
        <f t="shared" si="163"/>
        <v>10321.820155606365</v>
      </c>
      <c r="N197" s="579">
        <f t="shared" si="169"/>
        <v>0.5</v>
      </c>
      <c r="O197" s="475">
        <f t="shared" si="137"/>
        <v>751.91700000000026</v>
      </c>
      <c r="P197" s="1234">
        <f t="shared" si="166"/>
        <v>11073.737155606364</v>
      </c>
      <c r="Q197" s="467">
        <f t="shared" si="138"/>
        <v>63489.372932134655</v>
      </c>
      <c r="R197" s="467">
        <f t="shared" si="164"/>
        <v>49801.431262611572</v>
      </c>
      <c r="S197" s="1255">
        <f t="shared" si="139"/>
        <v>1.1020185842571293</v>
      </c>
      <c r="T197" s="118" t="str">
        <f t="shared" si="140"/>
        <v>No</v>
      </c>
      <c r="U197" s="1259">
        <f t="shared" si="141"/>
        <v>1</v>
      </c>
      <c r="V197" s="1247">
        <f t="shared" si="142"/>
        <v>65373.0262925274</v>
      </c>
      <c r="W197" s="1244">
        <f t="shared" si="134"/>
        <v>0.40873202816001553</v>
      </c>
      <c r="X197" s="473">
        <f t="shared" si="143"/>
        <v>18298.273640299471</v>
      </c>
      <c r="Y197" s="474">
        <f t="shared" si="144"/>
        <v>18610.465853747788</v>
      </c>
      <c r="Z197" s="116">
        <f t="shared" si="145"/>
        <v>4370.1045813381716</v>
      </c>
      <c r="AA197" s="116">
        <f t="shared" si="146"/>
        <v>0</v>
      </c>
      <c r="AB197" s="116">
        <f t="shared" si="147"/>
        <v>24094.18221714197</v>
      </c>
      <c r="AC197" s="116">
        <f t="shared" si="148"/>
        <v>65373.0262925274</v>
      </c>
      <c r="AD197" s="475">
        <f t="shared" si="149"/>
        <v>4610.3319707763912</v>
      </c>
      <c r="AE197" s="579">
        <f t="shared" si="150"/>
        <v>0.27990556163668212</v>
      </c>
      <c r="AF197" s="100">
        <f t="shared" si="151"/>
        <v>0.28468111251987577</v>
      </c>
      <c r="AG197" s="100">
        <f t="shared" si="152"/>
        <v>6.6848742198090741E-2</v>
      </c>
      <c r="AH197" s="100">
        <f t="shared" si="165"/>
        <v>0</v>
      </c>
      <c r="AI197" s="100">
        <f t="shared" si="153"/>
        <v>0.36856458364535138</v>
      </c>
      <c r="AJ197" s="100">
        <f t="shared" si="154"/>
        <v>1</v>
      </c>
      <c r="AK197" s="1250">
        <f t="shared" si="155"/>
        <v>18298.273640299471</v>
      </c>
      <c r="AL197" s="1251">
        <f t="shared" si="156"/>
        <v>0</v>
      </c>
      <c r="AM197" s="1251">
        <f t="shared" si="157"/>
        <v>0</v>
      </c>
      <c r="AN197" s="1251">
        <f t="shared" si="158"/>
        <v>18298.273640299471</v>
      </c>
      <c r="AO197" s="1022">
        <f t="shared" si="159"/>
        <v>0</v>
      </c>
    </row>
    <row r="198" spans="1:41">
      <c r="A198" s="89">
        <f>'Input data'!A138</f>
        <v>2038</v>
      </c>
      <c r="B198" s="152">
        <f>'Input data'!B138</f>
        <v>68.788494999999998</v>
      </c>
      <c r="C198" s="204">
        <f>'Input data'!C138</f>
        <v>6896.2705236743814</v>
      </c>
      <c r="D198" s="204">
        <f>'Input data'!E138</f>
        <v>29296855.10761394</v>
      </c>
      <c r="E198" s="473">
        <f>'Input data'!J138*C198</f>
        <v>82969.345325173606</v>
      </c>
      <c r="F198" s="474">
        <f>'Input data'!L138</f>
        <v>112266.20043278755</v>
      </c>
      <c r="G198" s="489">
        <f t="shared" si="171"/>
        <v>13687.941669523079</v>
      </c>
      <c r="H198" s="474">
        <f t="shared" si="160"/>
        <v>61414.159325974906</v>
      </c>
      <c r="I198" s="475">
        <f t="shared" si="135"/>
        <v>29296.855107613941</v>
      </c>
      <c r="J198" s="100">
        <f t="shared" si="170"/>
        <v>0.4</v>
      </c>
      <c r="K198" s="474">
        <f t="shared" si="162"/>
        <v>9915.5868632216952</v>
      </c>
      <c r="L198" s="474">
        <f t="shared" si="136"/>
        <v>0</v>
      </c>
      <c r="M198" s="475">
        <f t="shared" si="163"/>
        <v>9915.5868632216952</v>
      </c>
      <c r="N198" s="579">
        <f t="shared" si="169"/>
        <v>0.5</v>
      </c>
      <c r="O198" s="475">
        <f t="shared" si="137"/>
        <v>751.91700000000026</v>
      </c>
      <c r="P198" s="1234">
        <f t="shared" si="166"/>
        <v>10667.503863221695</v>
      </c>
      <c r="Q198" s="467">
        <f t="shared" si="138"/>
        <v>64434.597132276285</v>
      </c>
      <c r="R198" s="467">
        <f t="shared" si="164"/>
        <v>50746.655462753202</v>
      </c>
      <c r="S198" s="1255">
        <f t="shared" si="139"/>
        <v>1.083023117770082</v>
      </c>
      <c r="T198" s="118" t="str">
        <f t="shared" si="140"/>
        <v>No</v>
      </c>
      <c r="U198" s="1259">
        <f t="shared" si="141"/>
        <v>1</v>
      </c>
      <c r="V198" s="1247">
        <f t="shared" si="142"/>
        <v>65409.716365079643</v>
      </c>
      <c r="W198" s="1244">
        <f t="shared" si="134"/>
        <v>0.41736946549429477</v>
      </c>
      <c r="X198" s="473">
        <f t="shared" si="143"/>
        <v>17578.113064568362</v>
      </c>
      <c r="Y198" s="474">
        <f t="shared" si="144"/>
        <v>18362.772993773375</v>
      </c>
      <c r="Z198" s="116">
        <f t="shared" si="145"/>
        <v>4501.2599777522119</v>
      </c>
      <c r="AA198" s="116">
        <f t="shared" si="146"/>
        <v>0</v>
      </c>
      <c r="AB198" s="116">
        <f t="shared" si="147"/>
        <v>24967.570328985694</v>
      </c>
      <c r="AC198" s="116">
        <f t="shared" si="148"/>
        <v>65409.716365079643</v>
      </c>
      <c r="AD198" s="475">
        <f t="shared" si="149"/>
        <v>3890.1713950452831</v>
      </c>
      <c r="AE198" s="579">
        <f t="shared" si="150"/>
        <v>0.26873856120178513</v>
      </c>
      <c r="AF198" s="100">
        <f t="shared" si="151"/>
        <v>0.28073463721021008</v>
      </c>
      <c r="AG198" s="100">
        <f t="shared" si="152"/>
        <v>6.8816381233466173E-2</v>
      </c>
      <c r="AH198" s="100">
        <f t="shared" si="165"/>
        <v>0</v>
      </c>
      <c r="AI198" s="100">
        <f t="shared" si="153"/>
        <v>0.38171042035453862</v>
      </c>
      <c r="AJ198" s="100">
        <f t="shared" si="154"/>
        <v>0.99999999999999989</v>
      </c>
      <c r="AK198" s="1250">
        <f t="shared" si="155"/>
        <v>17578.113064568366</v>
      </c>
      <c r="AL198" s="1251">
        <f t="shared" si="156"/>
        <v>0</v>
      </c>
      <c r="AM198" s="1251">
        <f t="shared" si="157"/>
        <v>0</v>
      </c>
      <c r="AN198" s="1251">
        <f t="shared" si="158"/>
        <v>17578.113064568366</v>
      </c>
      <c r="AO198" s="1022">
        <f t="shared" si="159"/>
        <v>0</v>
      </c>
    </row>
    <row r="199" spans="1:41">
      <c r="A199" s="89">
        <f>'Input data'!A139</f>
        <v>2039</v>
      </c>
      <c r="B199" s="152">
        <f>'Input data'!B139</f>
        <v>69.256822999999997</v>
      </c>
      <c r="C199" s="204">
        <f>'Input data'!C139</f>
        <v>7141.3467562484384</v>
      </c>
      <c r="D199" s="204">
        <f>'Input data'!E139</f>
        <v>27723359.898958791</v>
      </c>
      <c r="E199" s="473">
        <f>'Input data'!J139*C199</f>
        <v>85917.868661319575</v>
      </c>
      <c r="F199" s="474">
        <f>'Input data'!L139</f>
        <v>113641.22856027837</v>
      </c>
      <c r="G199" s="489">
        <f t="shared" si="171"/>
        <v>13687.941669523079</v>
      </c>
      <c r="H199" s="474">
        <f t="shared" si="160"/>
        <v>61629.392872101351</v>
      </c>
      <c r="I199" s="475">
        <f t="shared" si="135"/>
        <v>27723.359898958792</v>
      </c>
      <c r="J199" s="100">
        <f t="shared" si="170"/>
        <v>0.4</v>
      </c>
      <c r="K199" s="474">
        <f t="shared" si="162"/>
        <v>9383.0338515426902</v>
      </c>
      <c r="L199" s="474">
        <f t="shared" si="136"/>
        <v>0</v>
      </c>
      <c r="M199" s="475">
        <f t="shared" si="163"/>
        <v>9383.0338515426902</v>
      </c>
      <c r="N199" s="579">
        <f t="shared" si="169"/>
        <v>0.5</v>
      </c>
      <c r="O199" s="475">
        <f t="shared" si="137"/>
        <v>751.91700000000026</v>
      </c>
      <c r="P199" s="1234">
        <f t="shared" si="166"/>
        <v>10134.95085154269</v>
      </c>
      <c r="Q199" s="467">
        <f t="shared" si="138"/>
        <v>65182.38369008174</v>
      </c>
      <c r="R199" s="467">
        <f t="shared" si="164"/>
        <v>51494.442020558665</v>
      </c>
      <c r="S199" s="1255">
        <f t="shared" si="139"/>
        <v>1.0606832815673668</v>
      </c>
      <c r="T199" s="118" t="str">
        <f t="shared" si="140"/>
        <v>No</v>
      </c>
      <c r="U199" s="1259">
        <f t="shared" si="141"/>
        <v>1</v>
      </c>
      <c r="V199" s="1247">
        <f t="shared" si="142"/>
        <v>65092.86080957191</v>
      </c>
      <c r="W199" s="1244">
        <f t="shared" si="134"/>
        <v>0.42720734689131856</v>
      </c>
      <c r="X199" s="473">
        <f t="shared" si="143"/>
        <v>16634.015939375273</v>
      </c>
      <c r="Y199" s="474">
        <f t="shared" si="144"/>
        <v>17969.487178372725</v>
      </c>
      <c r="Z199" s="116">
        <f t="shared" si="145"/>
        <v>4634.5022640663983</v>
      </c>
      <c r="AA199" s="116">
        <f t="shared" si="146"/>
        <v>0</v>
      </c>
      <c r="AB199" s="116">
        <f t="shared" si="147"/>
        <v>25854.855427757517</v>
      </c>
      <c r="AC199" s="116">
        <f t="shared" si="148"/>
        <v>65092.86080957191</v>
      </c>
      <c r="AD199" s="475">
        <f t="shared" si="149"/>
        <v>2946.0742698521935</v>
      </c>
      <c r="AE199" s="579">
        <f t="shared" si="150"/>
        <v>0.25554286188216263</v>
      </c>
      <c r="AF199" s="100">
        <f t="shared" si="151"/>
        <v>0.27605926294962152</v>
      </c>
      <c r="AG199" s="100">
        <f t="shared" si="152"/>
        <v>7.1198318931235155E-2</v>
      </c>
      <c r="AH199" s="100">
        <f t="shared" si="165"/>
        <v>0</v>
      </c>
      <c r="AI199" s="100">
        <f t="shared" si="153"/>
        <v>0.39719955623698072</v>
      </c>
      <c r="AJ199" s="100">
        <f t="shared" si="154"/>
        <v>1</v>
      </c>
      <c r="AK199" s="1250">
        <f t="shared" si="155"/>
        <v>16634.015939375277</v>
      </c>
      <c r="AL199" s="1251">
        <f t="shared" si="156"/>
        <v>0</v>
      </c>
      <c r="AM199" s="1251">
        <f t="shared" si="157"/>
        <v>0</v>
      </c>
      <c r="AN199" s="1251">
        <f t="shared" si="158"/>
        <v>16634.015939375277</v>
      </c>
      <c r="AO199" s="1022">
        <f t="shared" si="159"/>
        <v>0</v>
      </c>
    </row>
    <row r="200" spans="1:41">
      <c r="A200" s="89">
        <f>'Input data'!A140</f>
        <v>2040</v>
      </c>
      <c r="B200" s="152">
        <f>'Input data'!B140</f>
        <v>69.713937000000001</v>
      </c>
      <c r="C200" s="204">
        <f>'Input data'!C140</f>
        <v>7387.5940460773872</v>
      </c>
      <c r="D200" s="204">
        <f>'Input data'!E140</f>
        <v>25858520.356594972</v>
      </c>
      <c r="E200" s="473">
        <f>'Input data'!J140*C200</f>
        <v>88880.481040730767</v>
      </c>
      <c r="F200" s="474">
        <f>'Input data'!L140</f>
        <v>114739.00139732572</v>
      </c>
      <c r="G200" s="489">
        <f t="shared" si="171"/>
        <v>13687.941669523079</v>
      </c>
      <c r="H200" s="474">
        <f t="shared" si="160"/>
        <v>61579.29806274733</v>
      </c>
      <c r="I200" s="475">
        <f t="shared" si="135"/>
        <v>25858.520356594971</v>
      </c>
      <c r="J200" s="100">
        <f t="shared" si="170"/>
        <v>0.4</v>
      </c>
      <c r="K200" s="474">
        <f t="shared" si="162"/>
        <v>8751.8746912725001</v>
      </c>
      <c r="L200" s="474">
        <f t="shared" si="136"/>
        <v>0</v>
      </c>
      <c r="M200" s="475">
        <f t="shared" si="163"/>
        <v>8751.8746912725001</v>
      </c>
      <c r="N200" s="579">
        <f t="shared" si="169"/>
        <v>0.5</v>
      </c>
      <c r="O200" s="475">
        <f t="shared" si="137"/>
        <v>751.91700000000026</v>
      </c>
      <c r="P200" s="1234">
        <f t="shared" si="166"/>
        <v>9503.7916912724995</v>
      </c>
      <c r="Q200" s="467">
        <f t="shared" si="138"/>
        <v>65763.448040997901</v>
      </c>
      <c r="R200" s="467">
        <f t="shared" si="164"/>
        <v>52075.506371474825</v>
      </c>
      <c r="S200" s="1255">
        <f t="shared" si="139"/>
        <v>1.03636280713302</v>
      </c>
      <c r="T200" s="118" t="str">
        <f t="shared" si="140"/>
        <v>No</v>
      </c>
      <c r="U200" s="1259">
        <f t="shared" si="141"/>
        <v>1</v>
      </c>
      <c r="V200" s="1247">
        <f t="shared" si="142"/>
        <v>64490.665570284822</v>
      </c>
      <c r="W200" s="1244">
        <f t="shared" si="134"/>
        <v>0.43793596959274272</v>
      </c>
      <c r="X200" s="473">
        <f t="shared" si="143"/>
        <v>15515.112213956982</v>
      </c>
      <c r="Y200" s="474">
        <f t="shared" si="144"/>
        <v>17460.791853884657</v>
      </c>
      <c r="Z200" s="116">
        <f t="shared" si="145"/>
        <v>4768.3812271582874</v>
      </c>
      <c r="AA200" s="116">
        <f t="shared" si="146"/>
        <v>0</v>
      </c>
      <c r="AB200" s="116">
        <f t="shared" si="147"/>
        <v>26746.380275284904</v>
      </c>
      <c r="AC200" s="116">
        <f t="shared" si="148"/>
        <v>64490.665570284822</v>
      </c>
      <c r="AD200" s="475">
        <f t="shared" si="149"/>
        <v>1827.1705444339023</v>
      </c>
      <c r="AE200" s="579">
        <f t="shared" si="150"/>
        <v>0.24057919199248945</v>
      </c>
      <c r="AF200" s="100">
        <f t="shared" si="151"/>
        <v>0.27074913399451744</v>
      </c>
      <c r="AG200" s="100">
        <f t="shared" si="152"/>
        <v>7.3939091572275545E-2</v>
      </c>
      <c r="AH200" s="100">
        <f t="shared" si="165"/>
        <v>0</v>
      </c>
      <c r="AI200" s="100">
        <f t="shared" si="153"/>
        <v>0.4147325824407177</v>
      </c>
      <c r="AJ200" s="100">
        <f t="shared" si="154"/>
        <v>1.0000000000000002</v>
      </c>
      <c r="AK200" s="1250">
        <f t="shared" si="155"/>
        <v>15515.112213956982</v>
      </c>
      <c r="AL200" s="1251">
        <f t="shared" si="156"/>
        <v>0</v>
      </c>
      <c r="AM200" s="1251">
        <f t="shared" si="157"/>
        <v>0</v>
      </c>
      <c r="AN200" s="1251">
        <f t="shared" si="158"/>
        <v>15515.112213956982</v>
      </c>
      <c r="AO200" s="1022">
        <f t="shared" si="159"/>
        <v>0</v>
      </c>
    </row>
    <row r="201" spans="1:41">
      <c r="A201" s="89">
        <f>'Input data'!A141</f>
        <v>2041</v>
      </c>
      <c r="B201" s="152">
        <f>'Input data'!B141</f>
        <v>70.160651999999999</v>
      </c>
      <c r="C201" s="204">
        <f>'Input data'!C141</f>
        <v>7634.1583288588727</v>
      </c>
      <c r="D201" s="204">
        <f>'Input data'!E141</f>
        <v>24072917.568159234</v>
      </c>
      <c r="E201" s="473">
        <f>'Input data'!J141*C201</f>
        <v>91846.907176817287</v>
      </c>
      <c r="F201" s="474">
        <f>'Input data'!L141</f>
        <v>115919.82474497652</v>
      </c>
      <c r="G201" s="489">
        <f t="shared" si="171"/>
        <v>13687.941669523079</v>
      </c>
      <c r="H201" s="474">
        <f t="shared" si="160"/>
        <v>61605.751525036743</v>
      </c>
      <c r="I201" s="475">
        <f t="shared" si="135"/>
        <v>24072.917568159235</v>
      </c>
      <c r="J201" s="100">
        <f t="shared" si="170"/>
        <v>0.4</v>
      </c>
      <c r="K201" s="474">
        <f t="shared" si="162"/>
        <v>8147.5333895556469</v>
      </c>
      <c r="L201" s="474">
        <f t="shared" si="136"/>
        <v>0</v>
      </c>
      <c r="M201" s="475">
        <f t="shared" si="163"/>
        <v>8147.5333895556469</v>
      </c>
      <c r="N201" s="579">
        <f t="shared" si="169"/>
        <v>0.5</v>
      </c>
      <c r="O201" s="475">
        <f t="shared" si="137"/>
        <v>751.91700000000026</v>
      </c>
      <c r="P201" s="1234">
        <f t="shared" si="166"/>
        <v>8899.4503895556463</v>
      </c>
      <c r="Q201" s="467">
        <f t="shared" si="138"/>
        <v>66394.242805004178</v>
      </c>
      <c r="R201" s="467">
        <f t="shared" si="164"/>
        <v>52706.301135481102</v>
      </c>
      <c r="S201" s="1255">
        <f t="shared" si="139"/>
        <v>1.0145486373359089</v>
      </c>
      <c r="T201" s="118" t="str">
        <f t="shared" si="140"/>
        <v>No</v>
      </c>
      <c r="U201" s="1259">
        <f t="shared" si="141"/>
        <v>1</v>
      </c>
      <c r="V201" s="1247">
        <f t="shared" si="142"/>
        <v>63969.332480867903</v>
      </c>
      <c r="W201" s="1244">
        <f t="shared" si="134"/>
        <v>0.44815882337986312</v>
      </c>
      <c r="X201" s="473">
        <f t="shared" si="143"/>
        <v>14443.75054089554</v>
      </c>
      <c r="Y201" s="474">
        <f t="shared" si="144"/>
        <v>16984.096629513395</v>
      </c>
      <c r="Z201" s="116">
        <f t="shared" si="145"/>
        <v>4902.4325319958352</v>
      </c>
      <c r="AA201" s="116">
        <f t="shared" si="146"/>
        <v>0</v>
      </c>
      <c r="AB201" s="116">
        <f t="shared" si="147"/>
        <v>27639.05277846313</v>
      </c>
      <c r="AC201" s="116">
        <f t="shared" si="148"/>
        <v>63969.332480867903</v>
      </c>
      <c r="AD201" s="475">
        <f t="shared" si="149"/>
        <v>755.808871372461</v>
      </c>
      <c r="AE201" s="579">
        <f t="shared" si="150"/>
        <v>0.22579179711177089</v>
      </c>
      <c r="AF201" s="100">
        <f t="shared" si="151"/>
        <v>0.26550373391176213</v>
      </c>
      <c r="AG201" s="100">
        <f t="shared" si="152"/>
        <v>7.6637231339909101E-2</v>
      </c>
      <c r="AH201" s="100">
        <f t="shared" si="165"/>
        <v>0</v>
      </c>
      <c r="AI201" s="100">
        <f t="shared" si="153"/>
        <v>0.43206723763655785</v>
      </c>
      <c r="AJ201" s="100">
        <f t="shared" si="154"/>
        <v>1</v>
      </c>
      <c r="AK201" s="1250">
        <f t="shared" si="155"/>
        <v>14443.75054089554</v>
      </c>
      <c r="AL201" s="1251">
        <f t="shared" si="156"/>
        <v>0</v>
      </c>
      <c r="AM201" s="1251">
        <f t="shared" si="157"/>
        <v>0</v>
      </c>
      <c r="AN201" s="1251">
        <f t="shared" si="158"/>
        <v>14443.75054089554</v>
      </c>
      <c r="AO201" s="1022">
        <f t="shared" si="159"/>
        <v>0</v>
      </c>
    </row>
    <row r="202" spans="1:41">
      <c r="A202" s="89">
        <f>'Input data'!A142</f>
        <v>2042</v>
      </c>
      <c r="B202" s="152">
        <f>'Input data'!B142</f>
        <v>70.595131999999992</v>
      </c>
      <c r="C202" s="204">
        <f>'Input data'!C142</f>
        <v>7883.3906371486164</v>
      </c>
      <c r="D202" s="204">
        <f>'Input data'!E142</f>
        <v>22453239.900567327</v>
      </c>
      <c r="E202" s="473">
        <f>'Input data'!J142*C202</f>
        <v>94845.432449527172</v>
      </c>
      <c r="F202" s="474">
        <f>'Input data'!L142</f>
        <v>117298.67235009449</v>
      </c>
      <c r="G202" s="489">
        <f t="shared" si="171"/>
        <v>13687.941669523079</v>
      </c>
      <c r="H202" s="474">
        <f t="shared" si="160"/>
        <v>61806.336505337909</v>
      </c>
      <c r="I202" s="475">
        <f t="shared" si="135"/>
        <v>22453.239900567325</v>
      </c>
      <c r="J202" s="100">
        <f t="shared" si="170"/>
        <v>0.4</v>
      </c>
      <c r="K202" s="474">
        <f t="shared" si="162"/>
        <v>7599.3498202122591</v>
      </c>
      <c r="L202" s="474">
        <f t="shared" si="136"/>
        <v>0</v>
      </c>
      <c r="M202" s="475">
        <f t="shared" si="163"/>
        <v>7599.3498202122591</v>
      </c>
      <c r="N202" s="579">
        <f t="shared" si="169"/>
        <v>0.5</v>
      </c>
      <c r="O202" s="475">
        <f t="shared" si="137"/>
        <v>751.91700000000026</v>
      </c>
      <c r="P202" s="1234">
        <f t="shared" si="166"/>
        <v>8351.2668202122586</v>
      </c>
      <c r="Q202" s="467">
        <f t="shared" si="138"/>
        <v>67143.011354648726</v>
      </c>
      <c r="R202" s="467">
        <f t="shared" si="164"/>
        <v>53455.069685125651</v>
      </c>
      <c r="S202" s="1255">
        <f t="shared" si="139"/>
        <v>0.99597552760567798</v>
      </c>
      <c r="T202" s="118" t="str">
        <f t="shared" si="140"/>
        <v>Yes</v>
      </c>
      <c r="U202" s="1259">
        <f t="shared" si="141"/>
        <v>0.99597552760567798</v>
      </c>
      <c r="V202" s="1247">
        <f t="shared" si="142"/>
        <v>63843.602664968872</v>
      </c>
      <c r="W202" s="1244">
        <f t="shared" si="134"/>
        <v>0.45571760203373313</v>
      </c>
      <c r="X202" s="473">
        <f t="shared" si="143"/>
        <v>13687.941669523074</v>
      </c>
      <c r="Y202" s="474">
        <f t="shared" si="144"/>
        <v>16576.341892674784</v>
      </c>
      <c r="Z202" s="116">
        <f t="shared" si="145"/>
        <v>5037.9343806700135</v>
      </c>
      <c r="AA202" s="116">
        <f t="shared" si="146"/>
        <v>0</v>
      </c>
      <c r="AB202" s="116">
        <f t="shared" si="147"/>
        <v>28541.384722100996</v>
      </c>
      <c r="AC202" s="116">
        <f t="shared" si="148"/>
        <v>63843.602664968872</v>
      </c>
      <c r="AD202" s="475">
        <f t="shared" si="149"/>
        <v>0</v>
      </c>
      <c r="AE202" s="579">
        <f t="shared" si="150"/>
        <v>0.2143980148074206</v>
      </c>
      <c r="AF202" s="100">
        <f t="shared" si="151"/>
        <v>0.2596398260866043</v>
      </c>
      <c r="AG202" s="100">
        <f t="shared" si="152"/>
        <v>7.8910559090900737E-2</v>
      </c>
      <c r="AH202" s="100">
        <f t="shared" si="165"/>
        <v>0</v>
      </c>
      <c r="AI202" s="100">
        <f t="shared" si="153"/>
        <v>0.44705160001507432</v>
      </c>
      <c r="AJ202" s="100">
        <f t="shared" si="154"/>
        <v>1</v>
      </c>
      <c r="AK202" s="1250">
        <f t="shared" si="155"/>
        <v>13471.943940340394</v>
      </c>
      <c r="AL202" s="1251">
        <f t="shared" si="156"/>
        <v>203.71948564754337</v>
      </c>
      <c r="AM202" s="1251">
        <f t="shared" si="157"/>
        <v>12.278243535136586</v>
      </c>
      <c r="AN202" s="1251">
        <f t="shared" si="158"/>
        <v>13687.941669523074</v>
      </c>
      <c r="AO202" s="1022">
        <f t="shared" si="159"/>
        <v>0</v>
      </c>
    </row>
    <row r="203" spans="1:41">
      <c r="A203" s="89">
        <f>'Input data'!A143</f>
        <v>2043</v>
      </c>
      <c r="B203" s="152">
        <f>'Input data'!B143</f>
        <v>71.016168000000008</v>
      </c>
      <c r="C203" s="204">
        <f>'Input data'!C143</f>
        <v>8127.9459221782263</v>
      </c>
      <c r="D203" s="204">
        <f>'Input data'!E143</f>
        <v>20130442.654288623</v>
      </c>
      <c r="E203" s="473">
        <f>'Input data'!J143*C203</f>
        <v>97787.68824199673</v>
      </c>
      <c r="F203" s="474">
        <f>'Input data'!L143</f>
        <v>117918.13089628535</v>
      </c>
      <c r="G203" s="489">
        <f t="shared" si="171"/>
        <v>13687.941669523079</v>
      </c>
      <c r="H203" s="474">
        <f t="shared" si="160"/>
        <v>61314.789498596481</v>
      </c>
      <c r="I203" s="475">
        <f t="shared" si="135"/>
        <v>20130.442654288625</v>
      </c>
      <c r="J203" s="100">
        <f t="shared" si="170"/>
        <v>0.4</v>
      </c>
      <c r="K203" s="474">
        <f t="shared" si="162"/>
        <v>6813.1938394243116</v>
      </c>
      <c r="L203" s="474">
        <f t="shared" si="136"/>
        <v>0</v>
      </c>
      <c r="M203" s="475">
        <f t="shared" si="163"/>
        <v>6813.1938394243116</v>
      </c>
      <c r="N203" s="579">
        <f t="shared" si="169"/>
        <v>0.5</v>
      </c>
      <c r="O203" s="475">
        <f t="shared" si="137"/>
        <v>751.91700000000026</v>
      </c>
      <c r="P203" s="1234">
        <f t="shared" si="166"/>
        <v>7565.110839424312</v>
      </c>
      <c r="Q203" s="467">
        <f t="shared" si="138"/>
        <v>67437.620328695251</v>
      </c>
      <c r="R203" s="467">
        <f t="shared" si="164"/>
        <v>53749.678659172176</v>
      </c>
      <c r="S203" s="1255">
        <f t="shared" si="139"/>
        <v>0.97092314235556676</v>
      </c>
      <c r="T203" s="118" t="str">
        <f t="shared" si="140"/>
        <v>Yes</v>
      </c>
      <c r="U203" s="1259">
        <f t="shared" si="141"/>
        <v>0.97092314235556676</v>
      </c>
      <c r="V203" s="1247">
        <f t="shared" si="142"/>
        <v>64168.452237113204</v>
      </c>
      <c r="W203" s="1244">
        <f t="shared" si="134"/>
        <v>0.45582200337323497</v>
      </c>
      <c r="X203" s="473">
        <f t="shared" si="143"/>
        <v>13687.941669523078</v>
      </c>
      <c r="Y203" s="474">
        <f t="shared" si="144"/>
        <v>15882.833368977179</v>
      </c>
      <c r="Z203" s="116">
        <f t="shared" si="145"/>
        <v>5170.8934398383335</v>
      </c>
      <c r="AA203" s="116">
        <f t="shared" si="146"/>
        <v>0</v>
      </c>
      <c r="AB203" s="116">
        <f t="shared" si="147"/>
        <v>29426.783758774611</v>
      </c>
      <c r="AC203" s="116">
        <f t="shared" si="148"/>
        <v>64168.452237113204</v>
      </c>
      <c r="AD203" s="475">
        <f t="shared" si="149"/>
        <v>0</v>
      </c>
      <c r="AE203" s="579">
        <f t="shared" si="150"/>
        <v>0.21331263560703997</v>
      </c>
      <c r="AF203" s="100">
        <f t="shared" si="151"/>
        <v>0.24751778818487694</v>
      </c>
      <c r="AG203" s="100">
        <f t="shared" si="152"/>
        <v>8.0583109917175724E-2</v>
      </c>
      <c r="AH203" s="100">
        <f t="shared" si="165"/>
        <v>0</v>
      </c>
      <c r="AI203" s="100">
        <f t="shared" si="153"/>
        <v>0.45858646629090732</v>
      </c>
      <c r="AJ203" s="100">
        <f t="shared" si="154"/>
        <v>1</v>
      </c>
      <c r="AK203" s="1250">
        <f t="shared" si="155"/>
        <v>12078.265592573174</v>
      </c>
      <c r="AL203" s="1251">
        <f t="shared" si="156"/>
        <v>1517.5354557398032</v>
      </c>
      <c r="AM203" s="1251">
        <f t="shared" si="157"/>
        <v>92.140621210098971</v>
      </c>
      <c r="AN203" s="1251">
        <f t="shared" si="158"/>
        <v>13687.941669523076</v>
      </c>
      <c r="AO203" s="1022">
        <f t="shared" si="159"/>
        <v>0</v>
      </c>
    </row>
    <row r="204" spans="1:41">
      <c r="A204" s="89">
        <f>'Input data'!A144</f>
        <v>2044</v>
      </c>
      <c r="B204" s="152">
        <f>'Input data'!B144</f>
        <v>71.423670999999999</v>
      </c>
      <c r="C204" s="204">
        <f>'Input data'!C144</f>
        <v>8368.8893349840855</v>
      </c>
      <c r="D204" s="204">
        <f>'Input data'!E144</f>
        <v>17937118.955715362</v>
      </c>
      <c r="E204" s="473">
        <f>'Input data'!J144*C204</f>
        <v>100686.48943494412</v>
      </c>
      <c r="F204" s="474">
        <f>'Input data'!L144</f>
        <v>118623.60839065947</v>
      </c>
      <c r="G204" s="489">
        <f t="shared" si="171"/>
        <v>13687.941669523079</v>
      </c>
      <c r="H204" s="474">
        <f t="shared" si="160"/>
        <v>60919.812676900096</v>
      </c>
      <c r="I204" s="475">
        <f t="shared" si="135"/>
        <v>17937.118955715363</v>
      </c>
      <c r="J204" s="100">
        <f t="shared" si="170"/>
        <v>0.4</v>
      </c>
      <c r="K204" s="474">
        <f t="shared" si="162"/>
        <v>6070.8584736493767</v>
      </c>
      <c r="L204" s="474">
        <f t="shared" si="136"/>
        <v>0</v>
      </c>
      <c r="M204" s="475">
        <f t="shared" si="163"/>
        <v>6070.8584736493767</v>
      </c>
      <c r="N204" s="579">
        <f t="shared" si="169"/>
        <v>0.5</v>
      </c>
      <c r="O204" s="475">
        <f t="shared" si="137"/>
        <v>751.91700000000026</v>
      </c>
      <c r="P204" s="1234">
        <f t="shared" si="166"/>
        <v>6822.7754736493771</v>
      </c>
      <c r="Q204" s="467">
        <f t="shared" si="138"/>
        <v>67784.97887277379</v>
      </c>
      <c r="R204" s="467">
        <f t="shared" si="164"/>
        <v>54097.037203250715</v>
      </c>
      <c r="S204" s="1255">
        <f t="shared" si="139"/>
        <v>0.94869289052738359</v>
      </c>
      <c r="T204" s="118" t="str">
        <f t="shared" si="140"/>
        <v>Yes</v>
      </c>
      <c r="U204" s="1259">
        <f t="shared" si="141"/>
        <v>0.94869289052738359</v>
      </c>
      <c r="V204" s="1247">
        <f t="shared" si="142"/>
        <v>64526.571187408772</v>
      </c>
      <c r="W204" s="1244">
        <f>(1-V204/F204)</f>
        <v>0.45603938319844894</v>
      </c>
      <c r="X204" s="473">
        <f t="shared" si="143"/>
        <v>13687.941669523074</v>
      </c>
      <c r="Y204" s="474">
        <f t="shared" si="144"/>
        <v>15237.634500805158</v>
      </c>
      <c r="Z204" s="116">
        <f t="shared" si="145"/>
        <v>5301.8888075139585</v>
      </c>
      <c r="AA204" s="116">
        <f t="shared" si="146"/>
        <v>0</v>
      </c>
      <c r="AB204" s="116">
        <f t="shared" si="147"/>
        <v>30299.106209566587</v>
      </c>
      <c r="AC204" s="116">
        <f t="shared" si="148"/>
        <v>64526.571187408772</v>
      </c>
      <c r="AD204" s="475">
        <f t="shared" si="149"/>
        <v>0</v>
      </c>
      <c r="AE204" s="579">
        <f t="shared" si="150"/>
        <v>0.21212876211519566</v>
      </c>
      <c r="AF204" s="100">
        <f t="shared" si="151"/>
        <v>0.23614511387176443</v>
      </c>
      <c r="AG204" s="100">
        <f t="shared" si="152"/>
        <v>8.2165977673218274E-2</v>
      </c>
      <c r="AH204" s="100">
        <f t="shared" si="165"/>
        <v>0</v>
      </c>
      <c r="AI204" s="100">
        <f t="shared" si="153"/>
        <v>0.46956014633982174</v>
      </c>
      <c r="AJ204" s="100">
        <f t="shared" si="154"/>
        <v>1.0000000000000002</v>
      </c>
      <c r="AK204" s="1250">
        <f t="shared" si="155"/>
        <v>10762.271373429219</v>
      </c>
      <c r="AL204" s="1251">
        <f t="shared" si="156"/>
        <v>2757.1217501036217</v>
      </c>
      <c r="AM204" s="1251">
        <f t="shared" si="157"/>
        <v>168.54854599023454</v>
      </c>
      <c r="AN204" s="1251">
        <f t="shared" si="158"/>
        <v>13687.941669523076</v>
      </c>
      <c r="AO204" s="1022">
        <f t="shared" si="159"/>
        <v>0</v>
      </c>
    </row>
    <row r="205" spans="1:41">
      <c r="A205" s="89">
        <f>'Input data'!A145</f>
        <v>2045</v>
      </c>
      <c r="B205" s="152">
        <f>'Input data'!B145</f>
        <v>71.816201000000007</v>
      </c>
      <c r="C205" s="204">
        <f>'Input data'!C145</f>
        <v>8606.6033634151627</v>
      </c>
      <c r="D205" s="204">
        <f>'Input data'!E145</f>
        <v>16782742.966516778</v>
      </c>
      <c r="E205" s="473">
        <f>'Input data'!J145*C205</f>
        <v>103546.43775713198</v>
      </c>
      <c r="F205" s="474">
        <f>'Input data'!L145</f>
        <v>120329.18072364875</v>
      </c>
      <c r="G205" s="489">
        <f t="shared" si="171"/>
        <v>13687.941669523079</v>
      </c>
      <c r="H205" s="474">
        <f t="shared" si="160"/>
        <v>61477.544628683609</v>
      </c>
      <c r="I205" s="475">
        <f t="shared" si="135"/>
        <v>16782.742966516777</v>
      </c>
      <c r="J205" s="100">
        <f t="shared" si="170"/>
        <v>0.4</v>
      </c>
      <c r="K205" s="474">
        <f t="shared" si="162"/>
        <v>5680.1573095936728</v>
      </c>
      <c r="L205" s="474">
        <f t="shared" si="136"/>
        <v>0</v>
      </c>
      <c r="M205" s="475">
        <f t="shared" si="163"/>
        <v>5680.1573095936728</v>
      </c>
      <c r="N205" s="579">
        <f t="shared" si="169"/>
        <v>0.5</v>
      </c>
      <c r="O205" s="475">
        <f t="shared" si="137"/>
        <v>751.91700000000026</v>
      </c>
      <c r="P205" s="1234">
        <f t="shared" si="166"/>
        <v>6432.0743095936732</v>
      </c>
      <c r="Q205" s="467">
        <f t="shared" si="138"/>
        <v>68733.411988613007</v>
      </c>
      <c r="R205" s="467">
        <f t="shared" si="164"/>
        <v>55045.470319089931</v>
      </c>
      <c r="S205" s="1255">
        <f t="shared" si="139"/>
        <v>0.93832145251737653</v>
      </c>
      <c r="T205" s="118" t="str">
        <f t="shared" si="140"/>
        <v>Yes</v>
      </c>
      <c r="U205" s="1259">
        <f t="shared" si="141"/>
        <v>0.93832145251737653</v>
      </c>
      <c r="V205" s="1247">
        <f t="shared" si="142"/>
        <v>65283.710404558835</v>
      </c>
      <c r="W205" s="1244">
        <f t="shared" si="134"/>
        <v>0.45745736809684456</v>
      </c>
      <c r="X205" s="473">
        <f t="shared" si="143"/>
        <v>13687.941669523072</v>
      </c>
      <c r="Y205" s="474">
        <f t="shared" si="144"/>
        <v>15004.90345071206</v>
      </c>
      <c r="Z205" s="116">
        <f t="shared" si="145"/>
        <v>5431.1284335047867</v>
      </c>
      <c r="AA205" s="116">
        <f t="shared" si="146"/>
        <v>0</v>
      </c>
      <c r="AB205" s="116">
        <f t="shared" si="147"/>
        <v>31159.736850818917</v>
      </c>
      <c r="AC205" s="116">
        <f t="shared" si="148"/>
        <v>65283.710404558835</v>
      </c>
      <c r="AD205" s="475">
        <f t="shared" si="149"/>
        <v>0</v>
      </c>
      <c r="AE205" s="579">
        <f t="shared" si="150"/>
        <v>0.20966856180048291</v>
      </c>
      <c r="AF205" s="100">
        <f t="shared" si="151"/>
        <v>0.22984146210023398</v>
      </c>
      <c r="AG205" s="100">
        <f t="shared" si="152"/>
        <v>8.3192704578959178E-2</v>
      </c>
      <c r="AH205" s="100">
        <f t="shared" si="165"/>
        <v>0</v>
      </c>
      <c r="AI205" s="100">
        <f t="shared" si="153"/>
        <v>0.47729727152032397</v>
      </c>
      <c r="AJ205" s="100">
        <f t="shared" si="154"/>
        <v>1</v>
      </c>
      <c r="AK205" s="1250">
        <f t="shared" si="155"/>
        <v>10069.645779910066</v>
      </c>
      <c r="AL205" s="1251">
        <f t="shared" si="156"/>
        <v>3408.6035939880107</v>
      </c>
      <c r="AM205" s="1251">
        <f t="shared" si="157"/>
        <v>209.69229562499453</v>
      </c>
      <c r="AN205" s="1251">
        <f t="shared" si="158"/>
        <v>13687.941669523072</v>
      </c>
      <c r="AO205" s="1022">
        <f t="shared" si="159"/>
        <v>0</v>
      </c>
    </row>
    <row r="206" spans="1:41">
      <c r="A206" s="89">
        <f>'Input data'!A146</f>
        <v>2046</v>
      </c>
      <c r="B206" s="152">
        <f>'Input data'!B146</f>
        <v>72.192155</v>
      </c>
      <c r="C206" s="204">
        <f>'Input data'!C146</f>
        <v>8845.4005301521538</v>
      </c>
      <c r="D206" s="204">
        <f>'Input data'!E146</f>
        <v>13700884.827145061</v>
      </c>
      <c r="E206" s="473">
        <f>'Input data'!J146*C206</f>
        <v>106419.41736569845</v>
      </c>
      <c r="F206" s="474">
        <f>'Input data'!L146</f>
        <v>120120.30219284352</v>
      </c>
      <c r="G206" s="489">
        <f t="shared" si="171"/>
        <v>13687.941669523079</v>
      </c>
      <c r="H206" s="474">
        <f t="shared" si="160"/>
        <v>60233.904042723094</v>
      </c>
      <c r="I206" s="475">
        <f t="shared" si="135"/>
        <v>13700.884827145061</v>
      </c>
      <c r="J206" s="100">
        <f t="shared" si="170"/>
        <v>0.4</v>
      </c>
      <c r="K206" s="474">
        <f t="shared" si="162"/>
        <v>4637.0954529944229</v>
      </c>
      <c r="L206" s="474">
        <f t="shared" si="136"/>
        <v>0</v>
      </c>
      <c r="M206" s="475">
        <f t="shared" si="163"/>
        <v>4637.0954529944229</v>
      </c>
      <c r="N206" s="579">
        <f t="shared" si="169"/>
        <v>0.5</v>
      </c>
      <c r="O206" s="475">
        <f t="shared" si="137"/>
        <v>751.91700000000026</v>
      </c>
      <c r="P206" s="1234">
        <f t="shared" si="166"/>
        <v>5389.0124529944233</v>
      </c>
      <c r="Q206" s="467">
        <f t="shared" si="138"/>
        <v>68532.83325925174</v>
      </c>
      <c r="R206" s="467">
        <f t="shared" si="164"/>
        <v>54844.891589728664</v>
      </c>
      <c r="S206" s="1255">
        <f t="shared" si="139"/>
        <v>0.90934833261160075</v>
      </c>
      <c r="T206" s="118" t="str">
        <f t="shared" si="140"/>
        <v>Yes</v>
      </c>
      <c r="U206" s="1259">
        <f t="shared" si="141"/>
        <v>0.90934833261160075</v>
      </c>
      <c r="V206" s="1247">
        <f t="shared" si="142"/>
        <v>65275.410603114848</v>
      </c>
      <c r="W206" s="1244">
        <f t="shared" si="134"/>
        <v>0.45658303041628712</v>
      </c>
      <c r="X206" s="473">
        <f t="shared" si="143"/>
        <v>13687.941669523079</v>
      </c>
      <c r="Y206" s="474">
        <f t="shared" si="144"/>
        <v>14002.223061740435</v>
      </c>
      <c r="Z206" s="116">
        <f t="shared" si="145"/>
        <v>5560.9569367717122</v>
      </c>
      <c r="AA206" s="116">
        <f t="shared" si="146"/>
        <v>0</v>
      </c>
      <c r="AB206" s="116">
        <f t="shared" si="147"/>
        <v>32024.288935079625</v>
      </c>
      <c r="AC206" s="116">
        <f t="shared" si="148"/>
        <v>65275.410603114848</v>
      </c>
      <c r="AD206" s="475">
        <f t="shared" si="149"/>
        <v>0</v>
      </c>
      <c r="AE206" s="579">
        <f t="shared" si="150"/>
        <v>0.20969522126406831</v>
      </c>
      <c r="AF206" s="100">
        <f t="shared" si="151"/>
        <v>0.2145099193151957</v>
      </c>
      <c r="AG206" s="100">
        <f t="shared" si="152"/>
        <v>8.5192216876018412E-2</v>
      </c>
      <c r="AH206" s="100">
        <f t="shared" si="165"/>
        <v>0</v>
      </c>
      <c r="AI206" s="100">
        <f t="shared" si="153"/>
        <v>0.49060264254471764</v>
      </c>
      <c r="AJ206" s="100">
        <f t="shared" si="154"/>
        <v>1</v>
      </c>
      <c r="AK206" s="1250">
        <f t="shared" si="155"/>
        <v>8220.5308962870349</v>
      </c>
      <c r="AL206" s="1251">
        <f t="shared" si="156"/>
        <v>5148.7744908794766</v>
      </c>
      <c r="AM206" s="1251">
        <f t="shared" si="157"/>
        <v>318.6362823565658</v>
      </c>
      <c r="AN206" s="1251">
        <f t="shared" si="158"/>
        <v>13687.941669523076</v>
      </c>
      <c r="AO206" s="1022">
        <f t="shared" si="159"/>
        <v>0</v>
      </c>
    </row>
    <row r="207" spans="1:41">
      <c r="A207" s="89">
        <f>'Input data'!A147</f>
        <v>2047</v>
      </c>
      <c r="B207" s="152">
        <f>'Input data'!B147</f>
        <v>72.55139299999999</v>
      </c>
      <c r="C207" s="204">
        <f>'Input data'!C147</f>
        <v>9086.3460453705939</v>
      </c>
      <c r="D207" s="204">
        <f>'Input data'!E147</f>
        <v>10954052.763386235</v>
      </c>
      <c r="E207" s="473">
        <f>'Input data'!J147*C207</f>
        <v>109318.24385286751</v>
      </c>
      <c r="F207" s="474">
        <f>'Input data'!L147</f>
        <v>120272.29661625375</v>
      </c>
      <c r="G207" s="489">
        <f t="shared" si="171"/>
        <v>13687.941669523079</v>
      </c>
      <c r="H207" s="474">
        <f t="shared" si="160"/>
        <v>59319.500558016312</v>
      </c>
      <c r="I207" s="475">
        <f t="shared" si="135"/>
        <v>10954.052763386235</v>
      </c>
      <c r="J207" s="100">
        <f t="shared" si="170"/>
        <v>0.4</v>
      </c>
      <c r="K207" s="474">
        <f t="shared" si="162"/>
        <v>3707.4239293159408</v>
      </c>
      <c r="L207" s="474">
        <f t="shared" si="136"/>
        <v>0</v>
      </c>
      <c r="M207" s="475">
        <f t="shared" si="163"/>
        <v>3707.4239293159408</v>
      </c>
      <c r="N207" s="579">
        <f t="shared" si="169"/>
        <v>0.5</v>
      </c>
      <c r="O207" s="475">
        <f t="shared" si="137"/>
        <v>751.91700000000026</v>
      </c>
      <c r="P207" s="1234">
        <f t="shared" si="166"/>
        <v>4459.3409293159411</v>
      </c>
      <c r="Q207" s="467">
        <f t="shared" si="138"/>
        <v>68548.101298223453</v>
      </c>
      <c r="R207" s="467">
        <f t="shared" si="164"/>
        <v>54860.159628700378</v>
      </c>
      <c r="S207" s="1255">
        <f t="shared" si="139"/>
        <v>0.88518865463170615</v>
      </c>
      <c r="T207" s="118" t="str">
        <f t="shared" si="140"/>
        <v>Yes</v>
      </c>
      <c r="U207" s="1259">
        <f t="shared" si="141"/>
        <v>0.88518865463170615</v>
      </c>
      <c r="V207" s="1247">
        <f t="shared" si="142"/>
        <v>65412.136987553393</v>
      </c>
      <c r="W207" s="1244">
        <f t="shared" si="134"/>
        <v>0.45613296804117476</v>
      </c>
      <c r="X207" s="473">
        <f t="shared" si="143"/>
        <v>13687.941669523074</v>
      </c>
      <c r="Y207" s="474">
        <f t="shared" si="144"/>
        <v>13135.622873008444</v>
      </c>
      <c r="Z207" s="116">
        <f t="shared" si="145"/>
        <v>5691.9534474804905</v>
      </c>
      <c r="AA207" s="116">
        <f t="shared" si="146"/>
        <v>0</v>
      </c>
      <c r="AB207" s="116">
        <f t="shared" si="147"/>
        <v>32896.618997541387</v>
      </c>
      <c r="AC207" s="116">
        <f t="shared" si="148"/>
        <v>65412.136987553393</v>
      </c>
      <c r="AD207" s="1240">
        <f t="shared" si="149"/>
        <v>0</v>
      </c>
      <c r="AE207" s="579">
        <f t="shared" si="150"/>
        <v>0.20925691010718106</v>
      </c>
      <c r="AF207" s="100">
        <f t="shared" si="151"/>
        <v>0.20081323555455599</v>
      </c>
      <c r="AG207" s="100">
        <f t="shared" si="152"/>
        <v>8.7016778683802282E-2</v>
      </c>
      <c r="AH207" s="100">
        <f t="shared" si="165"/>
        <v>0</v>
      </c>
      <c r="AI207" s="100">
        <f t="shared" si="153"/>
        <v>0.50291307565446075</v>
      </c>
      <c r="AJ207" s="100">
        <f t="shared" si="154"/>
        <v>1</v>
      </c>
      <c r="AK207" s="1250">
        <f t="shared" si="155"/>
        <v>6572.4316580317409</v>
      </c>
      <c r="AL207" s="1251">
        <f t="shared" si="156"/>
        <v>6698.6093242144443</v>
      </c>
      <c r="AM207" s="1251">
        <f t="shared" si="157"/>
        <v>416.90068727688714</v>
      </c>
      <c r="AN207" s="1251">
        <f t="shared" si="158"/>
        <v>13687.941669523072</v>
      </c>
      <c r="AO207" s="1022">
        <f t="shared" si="159"/>
        <v>0</v>
      </c>
    </row>
    <row r="208" spans="1:41">
      <c r="A208" s="89">
        <f>'Input data'!A148</f>
        <v>2048</v>
      </c>
      <c r="B208" s="152">
        <f>'Input data'!B148</f>
        <v>72.894218999999993</v>
      </c>
      <c r="C208" s="204">
        <f>'Input data'!C148</f>
        <v>9321.3353976278067</v>
      </c>
      <c r="D208" s="204">
        <f>'Input data'!E148</f>
        <v>8108435.8304824755</v>
      </c>
      <c r="E208" s="473">
        <f>'Input data'!J148*C208</f>
        <v>112145.41147168932</v>
      </c>
      <c r="F208" s="474">
        <f>'Input data'!L148</f>
        <v>120253.84730217179</v>
      </c>
      <c r="G208" s="489">
        <f t="shared" si="171"/>
        <v>13687.941669523079</v>
      </c>
      <c r="H208" s="474">
        <f t="shared" si="160"/>
        <v>58271.273820617746</v>
      </c>
      <c r="I208" s="475">
        <f t="shared" si="135"/>
        <v>8108.4358304824755</v>
      </c>
      <c r="J208" s="100">
        <f t="shared" si="170"/>
        <v>0.4</v>
      </c>
      <c r="K208" s="474">
        <f t="shared" si="162"/>
        <v>2744.3184432827761</v>
      </c>
      <c r="L208" s="474">
        <f t="shared" si="136"/>
        <v>0</v>
      </c>
      <c r="M208" s="475">
        <f t="shared" si="163"/>
        <v>2744.3184432827761</v>
      </c>
      <c r="N208" s="579">
        <f t="shared" si="169"/>
        <v>0.5</v>
      </c>
      <c r="O208" s="475">
        <f t="shared" si="137"/>
        <v>751.91700000000026</v>
      </c>
      <c r="P208" s="1234">
        <f t="shared" si="166"/>
        <v>3496.2354432827765</v>
      </c>
      <c r="Q208" s="467">
        <f t="shared" si="138"/>
        <v>68462.980046858051</v>
      </c>
      <c r="R208" s="467">
        <f t="shared" si="164"/>
        <v>54775.038377334975</v>
      </c>
      <c r="S208" s="1255">
        <f t="shared" si="139"/>
        <v>0.86127092878840494</v>
      </c>
      <c r="T208" s="118" t="str">
        <f t="shared" si="140"/>
        <v>Yes</v>
      </c>
      <c r="U208" s="1259">
        <f t="shared" si="141"/>
        <v>0.86127092878840494</v>
      </c>
      <c r="V208" s="1247">
        <f t="shared" si="142"/>
        <v>65478.808924836849</v>
      </c>
      <c r="W208" s="1244">
        <f t="shared" si="134"/>
        <v>0.45549510145564964</v>
      </c>
      <c r="X208" s="473">
        <f t="shared" si="143"/>
        <v>13687.941669523076</v>
      </c>
      <c r="Y208" s="474">
        <f t="shared" si="144"/>
        <v>12223.770427640296</v>
      </c>
      <c r="Z208" s="116">
        <f t="shared" si="145"/>
        <v>5819.7117299764459</v>
      </c>
      <c r="AA208" s="116">
        <f t="shared" si="146"/>
        <v>0</v>
      </c>
      <c r="AB208" s="116">
        <f t="shared" si="147"/>
        <v>33747.385097697028</v>
      </c>
      <c r="AC208" s="116">
        <f t="shared" si="148"/>
        <v>65478.808924836849</v>
      </c>
      <c r="AD208" s="1240">
        <f t="shared" si="149"/>
        <v>0</v>
      </c>
      <c r="AE208" s="579">
        <f t="shared" si="150"/>
        <v>0.20904384020233888</v>
      </c>
      <c r="AF208" s="100">
        <f t="shared" si="151"/>
        <v>0.18668284637968854</v>
      </c>
      <c r="AG208" s="100">
        <f t="shared" si="152"/>
        <v>8.8879315698257355E-2</v>
      </c>
      <c r="AH208" s="100">
        <f t="shared" si="165"/>
        <v>0</v>
      </c>
      <c r="AI208" s="100">
        <f t="shared" si="153"/>
        <v>0.51539399771971517</v>
      </c>
      <c r="AJ208" s="100">
        <f t="shared" si="154"/>
        <v>1</v>
      </c>
      <c r="AK208" s="1250">
        <f t="shared" si="155"/>
        <v>4865.0614982894858</v>
      </c>
      <c r="AL208" s="1251">
        <f t="shared" si="156"/>
        <v>8303.404300987313</v>
      </c>
      <c r="AM208" s="1251">
        <f t="shared" si="157"/>
        <v>519.47587024627649</v>
      </c>
      <c r="AN208" s="1251">
        <f t="shared" si="158"/>
        <v>13687.941669523076</v>
      </c>
      <c r="AO208" s="1022">
        <f t="shared" si="159"/>
        <v>0</v>
      </c>
    </row>
    <row r="209" spans="1:41">
      <c r="A209" s="89">
        <f>'Input data'!A149</f>
        <v>2049</v>
      </c>
      <c r="B209" s="152">
        <f>'Input data'!B149</f>
        <v>73.220860000000002</v>
      </c>
      <c r="C209" s="204">
        <f>'Input data'!C149</f>
        <v>9544.5391176027479</v>
      </c>
      <c r="D209" s="204">
        <f>'Input data'!E149</f>
        <v>3843060.0747493692</v>
      </c>
      <c r="E209" s="473">
        <f>'Input data'!J149*C209</f>
        <v>114830.78561078229</v>
      </c>
      <c r="F209" s="474">
        <f>'Input data'!L149</f>
        <v>118673.84568553168</v>
      </c>
      <c r="G209" s="489">
        <f t="shared" si="171"/>
        <v>13687.941669523079</v>
      </c>
      <c r="H209" s="474">
        <f t="shared" si="160"/>
        <v>55809.309097084464</v>
      </c>
      <c r="I209" s="475">
        <f t="shared" si="135"/>
        <v>3843.0600747493691</v>
      </c>
      <c r="J209" s="100">
        <f t="shared" si="170"/>
        <v>0.4</v>
      </c>
      <c r="K209" s="474">
        <f t="shared" si="162"/>
        <v>1300.6923730135538</v>
      </c>
      <c r="L209" s="474">
        <f t="shared" si="136"/>
        <v>0</v>
      </c>
      <c r="M209" s="475">
        <f t="shared" si="163"/>
        <v>1300.6923730135538</v>
      </c>
      <c r="N209" s="579">
        <f t="shared" si="169"/>
        <v>0.5</v>
      </c>
      <c r="O209" s="475">
        <f t="shared" si="137"/>
        <v>751.91700000000026</v>
      </c>
      <c r="P209" s="1234">
        <f t="shared" si="166"/>
        <v>2052.609373013554</v>
      </c>
      <c r="Q209" s="467">
        <f t="shared" si="138"/>
        <v>67444.641393593993</v>
      </c>
      <c r="R209" s="467">
        <f t="shared" si="164"/>
        <v>53756.699724070917</v>
      </c>
      <c r="S209" s="1255">
        <f t="shared" si="139"/>
        <v>0.82526382601376869</v>
      </c>
      <c r="T209" s="118" t="str">
        <f t="shared" si="140"/>
        <v>Yes</v>
      </c>
      <c r="U209" s="1259">
        <f t="shared" si="141"/>
        <v>0.82526382601376869</v>
      </c>
      <c r="V209" s="1247">
        <f t="shared" si="142"/>
        <v>64917.145961460745</v>
      </c>
      <c r="W209" s="1244">
        <f t="shared" si="134"/>
        <v>0.45297849255275946</v>
      </c>
      <c r="X209" s="473">
        <f t="shared" si="143"/>
        <v>13687.941669523072</v>
      </c>
      <c r="Y209" s="474">
        <f t="shared" si="144"/>
        <v>10732.659894848577</v>
      </c>
      <c r="Z209" s="116">
        <f t="shared" si="145"/>
        <v>5941.06243645226</v>
      </c>
      <c r="AA209" s="116">
        <f t="shared" si="146"/>
        <v>0</v>
      </c>
      <c r="AB209" s="116">
        <f t="shared" si="147"/>
        <v>34555.48196063684</v>
      </c>
      <c r="AC209" s="116">
        <f t="shared" si="148"/>
        <v>64917.145961460745</v>
      </c>
      <c r="AD209" s="1240">
        <f t="shared" si="149"/>
        <v>0</v>
      </c>
      <c r="AE209" s="579">
        <f t="shared" si="150"/>
        <v>0.21085248691692593</v>
      </c>
      <c r="AF209" s="100">
        <f t="shared" si="151"/>
        <v>0.16532858516639376</v>
      </c>
      <c r="AG209" s="100">
        <f t="shared" si="152"/>
        <v>9.151761600824658E-2</v>
      </c>
      <c r="AH209" s="100">
        <f t="shared" si="165"/>
        <v>0</v>
      </c>
      <c r="AI209" s="100">
        <f t="shared" si="153"/>
        <v>0.53230131190843377</v>
      </c>
      <c r="AJ209" s="100">
        <f t="shared" si="154"/>
        <v>1</v>
      </c>
      <c r="AK209" s="1250">
        <f t="shared" si="155"/>
        <v>2305.8360448496214</v>
      </c>
      <c r="AL209" s="1251">
        <f t="shared" si="156"/>
        <v>10708.98611494869</v>
      </c>
      <c r="AM209" s="1251">
        <f t="shared" si="157"/>
        <v>673.11950972476018</v>
      </c>
      <c r="AN209" s="1251">
        <f t="shared" si="158"/>
        <v>13687.94166952307</v>
      </c>
      <c r="AO209" s="1022">
        <f t="shared" si="159"/>
        <v>0</v>
      </c>
    </row>
    <row r="210" spans="1:41" ht="15" thickBot="1">
      <c r="A210" s="141">
        <f>'Input data'!A150</f>
        <v>2050</v>
      </c>
      <c r="B210" s="593">
        <f>'Input data'!B150</f>
        <v>73.529752999999999</v>
      </c>
      <c r="C210" s="207">
        <f>'Input data'!C150</f>
        <v>9746.0477824321624</v>
      </c>
      <c r="D210" s="207">
        <f>'Input data'!E150</f>
        <v>648769.37595797807</v>
      </c>
      <c r="E210" s="598">
        <f>'Input data'!J150*C210</f>
        <v>117255.14555154319</v>
      </c>
      <c r="F210" s="595">
        <f>'Input data'!L150</f>
        <v>117903.91492750117</v>
      </c>
      <c r="G210" s="602">
        <f t="shared" si="171"/>
        <v>13687.941669523079</v>
      </c>
      <c r="H210" s="595">
        <f t="shared" si="160"/>
        <v>54202.73476203905</v>
      </c>
      <c r="I210" s="589">
        <f t="shared" si="135"/>
        <v>648.76937595797813</v>
      </c>
      <c r="J210" s="581">
        <f t="shared" si="170"/>
        <v>0.4</v>
      </c>
      <c r="K210" s="595">
        <f t="shared" si="162"/>
        <v>219.57746242318055</v>
      </c>
      <c r="L210" s="595">
        <f t="shared" si="136"/>
        <v>0</v>
      </c>
      <c r="M210" s="589">
        <f t="shared" si="163"/>
        <v>219.57746242318055</v>
      </c>
      <c r="N210" s="580">
        <f t="shared" si="169"/>
        <v>0.5</v>
      </c>
      <c r="O210" s="589">
        <f t="shared" si="137"/>
        <v>751.91700000000026</v>
      </c>
      <c r="P210" s="1235">
        <f t="shared" si="166"/>
        <v>971.49446242318083</v>
      </c>
      <c r="Q210" s="1238">
        <f t="shared" si="138"/>
        <v>66919.181969138939</v>
      </c>
      <c r="R210" s="1238">
        <f t="shared" si="164"/>
        <v>53231.240299615863</v>
      </c>
      <c r="S210" s="1256">
        <f t="shared" si="139"/>
        <v>0.80010978556304924</v>
      </c>
      <c r="T210" s="951" t="str">
        <f t="shared" si="140"/>
        <v>Yes</v>
      </c>
      <c r="U210" s="1261">
        <f t="shared" si="141"/>
        <v>0.80010978556304924</v>
      </c>
      <c r="V210" s="1248">
        <f t="shared" si="142"/>
        <v>64672.674627885324</v>
      </c>
      <c r="W210" s="1245">
        <f t="shared" si="134"/>
        <v>0.45147983705500883</v>
      </c>
      <c r="X210" s="598">
        <f t="shared" si="143"/>
        <v>13687.941669523079</v>
      </c>
      <c r="Y210" s="595">
        <f t="shared" si="144"/>
        <v>9649.08185300271</v>
      </c>
      <c r="Z210" s="1264">
        <f t="shared" si="145"/>
        <v>6050.6180426078954</v>
      </c>
      <c r="AA210" s="1264">
        <f t="shared" si="146"/>
        <v>0</v>
      </c>
      <c r="AB210" s="1264">
        <f t="shared" si="147"/>
        <v>35285.033062751638</v>
      </c>
      <c r="AC210" s="1264">
        <f t="shared" si="148"/>
        <v>64672.674627885324</v>
      </c>
      <c r="AD210" s="1241">
        <f t="shared" si="149"/>
        <v>0</v>
      </c>
      <c r="AE210" s="580">
        <f t="shared" si="150"/>
        <v>0.21164953743263254</v>
      </c>
      <c r="AF210" s="581">
        <f t="shared" si="151"/>
        <v>0.14919874442369599</v>
      </c>
      <c r="AG210" s="581">
        <f t="shared" si="152"/>
        <v>9.3557566273886755E-2</v>
      </c>
      <c r="AH210" s="581">
        <f t="shared" si="165"/>
        <v>0</v>
      </c>
      <c r="AI210" s="581">
        <f>AB210/AC210</f>
        <v>0.54559415186978466</v>
      </c>
      <c r="AJ210" s="581">
        <f t="shared" si="154"/>
        <v>1</v>
      </c>
      <c r="AK210" s="1252">
        <f t="shared" si="155"/>
        <v>389.26162557478688</v>
      </c>
      <c r="AL210" s="1253">
        <f t="shared" si="156"/>
        <v>12509.231829548846</v>
      </c>
      <c r="AM210" s="1253">
        <f t="shared" si="157"/>
        <v>789.44821439944405</v>
      </c>
      <c r="AN210" s="1253">
        <f t="shared" si="158"/>
        <v>13687.941669523078</v>
      </c>
      <c r="AO210" s="1023">
        <f t="shared" si="159"/>
        <v>0</v>
      </c>
    </row>
    <row r="211" spans="1:41">
      <c r="I211" s="93"/>
    </row>
    <row r="212" spans="1:41">
      <c r="I212" s="93"/>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f>C4</f>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660</v>
      </c>
      <c r="BW94" s="1491"/>
      <c r="BX94" s="1606"/>
      <c r="BY94" s="1490" t="s">
        <v>656</v>
      </c>
      <c r="BZ94" s="1491"/>
      <c r="CA94" s="1492"/>
      <c r="CB94" s="1605" t="s">
        <v>661</v>
      </c>
      <c r="CC94" s="1604"/>
      <c r="CD94" s="1605" t="s">
        <v>657</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98" t="s">
        <v>736</v>
      </c>
    </row>
    <row r="96" spans="1:91" ht="31.8"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4401.0141751148003</v>
      </c>
      <c r="D99" s="204">
        <f>'Input data'!D119</f>
        <v>52983633.388733946</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113.36355499859863</v>
      </c>
      <c r="BW99" s="100">
        <f t="shared" si="63"/>
        <v>0.37520018272893446</v>
      </c>
      <c r="BX99" s="1385">
        <f t="shared" si="24"/>
        <v>52.983633388733949</v>
      </c>
      <c r="BY99" s="473">
        <f t="shared" si="64"/>
        <v>113.36355499859863</v>
      </c>
      <c r="BZ99" s="100">
        <f t="shared" si="65"/>
        <v>0.37520018272893446</v>
      </c>
      <c r="CA99" s="489">
        <f t="shared" si="25"/>
        <v>52.983633388733949</v>
      </c>
      <c r="CB99" s="579">
        <f t="shared" si="26"/>
        <v>4.2261345922522509E-2</v>
      </c>
      <c r="CC99" s="471">
        <f t="shared" si="66"/>
        <v>0.15372488066408996</v>
      </c>
      <c r="CD99" s="100">
        <f t="shared" si="27"/>
        <v>4.2261345922522509E-2</v>
      </c>
      <c r="CE99" s="471">
        <f t="shared" si="67"/>
        <v>0.15372488066408996</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58.801927000000006</v>
      </c>
      <c r="C100" s="204">
        <f>'Input data'!C120</f>
        <v>4136.4941459203392</v>
      </c>
      <c r="D100" s="204">
        <f>'Input data'!D120</f>
        <v>49362231.911950953</v>
      </c>
      <c r="E100" s="579">
        <f t="shared" si="75"/>
        <v>0.78061538461538471</v>
      </c>
      <c r="F100" s="100">
        <f t="shared" si="76"/>
        <v>0.30815384615384617</v>
      </c>
      <c r="G100" s="475">
        <f>B100*F100*'Input data'!$C$9</f>
        <v>554.60170206844214</v>
      </c>
      <c r="H100" s="301">
        <f>'Input data'!I120</f>
        <v>424.26313389388866</v>
      </c>
      <c r="I100" s="474">
        <f>'Input data'!K120</f>
        <v>24947.489828019668</v>
      </c>
      <c r="J100" s="474">
        <f>J97*0.81</f>
        <v>9026.6655003882443</v>
      </c>
      <c r="K100" s="475">
        <f t="shared" si="77"/>
        <v>2566.8932567358188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61.643556948405376</v>
      </c>
      <c r="R100" s="474">
        <f t="shared" si="34"/>
        <v>43.016789953118291</v>
      </c>
      <c r="S100" s="474">
        <f t="shared" si="35"/>
        <v>125.97097547610792</v>
      </c>
      <c r="T100" s="474">
        <f t="shared" si="36"/>
        <v>84.82096904456921</v>
      </c>
      <c r="U100" s="475">
        <f t="shared" si="37"/>
        <v>0</v>
      </c>
      <c r="V100" s="474">
        <f t="shared" si="38"/>
        <v>315.4522914222008</v>
      </c>
      <c r="W100" s="579">
        <f>($N$142-$N$137)/($A$102-$A$97)+W99</f>
        <v>0.2</v>
      </c>
      <c r="X100" s="475">
        <f t="shared" si="39"/>
        <v>1213.3941881208284</v>
      </c>
      <c r="Y100" s="473">
        <f t="shared" si="78"/>
        <v>1528.8464795430291</v>
      </c>
      <c r="Z100" s="474">
        <f t="shared" si="79"/>
        <v>10064.712277581035</v>
      </c>
      <c r="AA100" s="475">
        <f t="shared" si="80"/>
        <v>1038.0467771927906</v>
      </c>
      <c r="AB100" s="938">
        <f t="shared" si="40"/>
        <v>0.10313725306435446</v>
      </c>
      <c r="AC100" s="118" t="str">
        <f t="shared" si="41"/>
        <v>Yes</v>
      </c>
      <c r="AD100" s="938">
        <f t="shared" si="42"/>
        <v>0.10313725306435446</v>
      </c>
      <c r="AE100" s="579">
        <f t="shared" si="10"/>
        <v>5.7382272605207563E-2</v>
      </c>
      <c r="AF100" s="475">
        <f t="shared" si="43"/>
        <v>399.91795108844985</v>
      </c>
      <c r="AG100" s="474">
        <f t="shared" si="44"/>
        <v>9026.6655003882443</v>
      </c>
      <c r="AH100" s="474">
        <f t="shared" si="81"/>
        <v>7153.9225590988835</v>
      </c>
      <c r="AI100" s="474">
        <f t="shared" si="82"/>
        <v>4617.5691834333375</v>
      </c>
      <c r="AJ100" s="474">
        <f t="shared" si="11"/>
        <v>2717.7889229721363</v>
      </c>
      <c r="AK100" s="474">
        <f t="shared" si="45"/>
        <v>23515.946165892601</v>
      </c>
      <c r="AL100" s="640">
        <f t="shared" si="12"/>
        <v>0</v>
      </c>
      <c r="AM100" s="100">
        <f t="shared" si="46"/>
        <v>0.38385295818887655</v>
      </c>
      <c r="AN100" s="100">
        <f t="shared" si="47"/>
        <v>0.30421580780257496</v>
      </c>
      <c r="AO100" s="100">
        <f t="shared" si="48"/>
        <v>0.19635906422215893</v>
      </c>
      <c r="AP100" s="100">
        <f t="shared" si="49"/>
        <v>0.11557216978638957</v>
      </c>
      <c r="AQ100" s="100">
        <f t="shared" si="50"/>
        <v>1</v>
      </c>
      <c r="AR100" s="473">
        <f t="shared" si="13"/>
        <v>2015.844462758457</v>
      </c>
      <c r="AS100" s="474">
        <f t="shared" si="14"/>
        <v>2556.6361385133414</v>
      </c>
      <c r="AT100" s="474">
        <f t="shared" si="15"/>
        <v>558.16792264700985</v>
      </c>
      <c r="AU100" s="474">
        <f t="shared" si="16"/>
        <v>0</v>
      </c>
      <c r="AV100" s="474">
        <f t="shared" si="17"/>
        <v>0</v>
      </c>
      <c r="AW100" s="474">
        <f t="shared" si="18"/>
        <v>0</v>
      </c>
      <c r="AX100" s="474">
        <f t="shared" si="19"/>
        <v>2611.0663385872399</v>
      </c>
      <c r="AY100" s="474">
        <f t="shared" si="20"/>
        <v>338.92050391450294</v>
      </c>
      <c r="AZ100" s="474">
        <f t="shared" si="21"/>
        <v>435.71658602427635</v>
      </c>
      <c r="BA100" s="474">
        <f t="shared" si="22"/>
        <v>406.27392416200468</v>
      </c>
      <c r="BB100" s="474">
        <f t="shared" si="23"/>
        <v>104.0396237814077</v>
      </c>
      <c r="BC100" s="475">
        <f t="shared" si="51"/>
        <v>9026.665500388237</v>
      </c>
      <c r="BD100" s="647">
        <f t="shared" si="52"/>
        <v>0</v>
      </c>
      <c r="BE100" s="383">
        <f t="shared" si="53"/>
        <v>0.22332105500882418</v>
      </c>
      <c r="BF100" s="383">
        <f t="shared" si="54"/>
        <v>0.28323151427328069</v>
      </c>
      <c r="BG100" s="383">
        <f t="shared" si="55"/>
        <v>6.183544993696765E-2</v>
      </c>
      <c r="BH100" s="383">
        <f t="shared" si="56"/>
        <v>0</v>
      </c>
      <c r="BI100" s="383">
        <f t="shared" si="57"/>
        <v>0</v>
      </c>
      <c r="BJ100" s="383">
        <f t="shared" si="58"/>
        <v>0</v>
      </c>
      <c r="BK100" s="383">
        <f t="shared" si="59"/>
        <v>0.43161198078092777</v>
      </c>
      <c r="BL100" s="383">
        <f t="shared" si="60"/>
        <v>1.0000000000000004</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107.35648036429953</v>
      </c>
      <c r="BW100" s="100">
        <f t="shared" si="63"/>
        <v>0.39954412585797405</v>
      </c>
      <c r="BX100" s="1385">
        <f t="shared" si="24"/>
        <v>49.36223191195095</v>
      </c>
      <c r="BY100" s="473">
        <f t="shared" si="64"/>
        <v>107.35648036429953</v>
      </c>
      <c r="BZ100" s="100">
        <f t="shared" si="65"/>
        <v>0.39954412585797405</v>
      </c>
      <c r="CA100" s="489">
        <f t="shared" si="25"/>
        <v>49.36223191195095</v>
      </c>
      <c r="CB100" s="579">
        <f t="shared" si="26"/>
        <v>5.7382272605207563E-2</v>
      </c>
      <c r="CC100" s="471">
        <f t="shared" si="66"/>
        <v>0.15422441493080286</v>
      </c>
      <c r="CD100" s="100">
        <f t="shared" si="27"/>
        <v>5.7382272605207563E-2</v>
      </c>
      <c r="CE100" s="471">
        <f t="shared" si="67"/>
        <v>0.15422441493080286</v>
      </c>
      <c r="CG100" s="473">
        <f t="shared" si="68"/>
        <v>1352.733610812224</v>
      </c>
      <c r="CH100" s="474">
        <f t="shared" si="69"/>
        <v>542.76808591153338</v>
      </c>
      <c r="CI100" s="474">
        <f t="shared" si="70"/>
        <v>2193.3244311620319</v>
      </c>
      <c r="CJ100" s="474">
        <f t="shared" si="71"/>
        <v>3025.2812292563085</v>
      </c>
      <c r="CK100" s="474">
        <f t="shared" si="72"/>
        <v>39.81520195678543</v>
      </c>
      <c r="CL100" s="474">
        <f t="shared" si="73"/>
        <v>7153.9225590988835</v>
      </c>
      <c r="CM100" s="576">
        <f t="shared" si="74"/>
        <v>0</v>
      </c>
    </row>
    <row r="101" spans="1:91">
      <c r="A101" s="89">
        <f>'Input data'!A121</f>
        <v>2021</v>
      </c>
      <c r="B101" s="152">
        <f>'Input data'!B121</f>
        <v>59.392254999999999</v>
      </c>
      <c r="C101" s="204">
        <f>'Input data'!C121</f>
        <v>4347.435580039687</v>
      </c>
      <c r="D101" s="204">
        <f>'Input data'!D121</f>
        <v>50370817.336839974</v>
      </c>
      <c r="E101" s="579">
        <f t="shared" si="75"/>
        <v>0.80255384615384628</v>
      </c>
      <c r="F101" s="100">
        <f t="shared" si="76"/>
        <v>0.31433846153846157</v>
      </c>
      <c r="G101" s="475">
        <f>B101*F101*'Input data'!$C$9</f>
        <v>571.41203734219152</v>
      </c>
      <c r="H101" s="301">
        <f>'Input data'!I121</f>
        <v>424.26313389388866</v>
      </c>
      <c r="I101" s="474">
        <f>'Input data'!K121</f>
        <v>25197.94423532498</v>
      </c>
      <c r="J101" s="474">
        <f>J97*0.65</f>
        <v>7243.6204632745166</v>
      </c>
      <c r="K101" s="475">
        <f t="shared" si="77"/>
        <v>4466.3290773348481</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83.016550424426669</v>
      </c>
      <c r="R101" s="474">
        <f t="shared" si="34"/>
        <v>57.931529084685565</v>
      </c>
      <c r="S101" s="474">
        <f t="shared" si="35"/>
        <v>169.64750827697117</v>
      </c>
      <c r="T101" s="474">
        <f t="shared" si="36"/>
        <v>114.23001206161507</v>
      </c>
      <c r="U101" s="475">
        <f t="shared" si="37"/>
        <v>0</v>
      </c>
      <c r="V101" s="474">
        <f t="shared" si="38"/>
        <v>424.82559984769847</v>
      </c>
      <c r="W101" s="579">
        <v>0.4</v>
      </c>
      <c r="X101" s="475">
        <f t="shared" si="39"/>
        <v>2426.7883762416568</v>
      </c>
      <c r="Y101" s="473">
        <f t="shared" si="78"/>
        <v>2851.6139760893552</v>
      </c>
      <c r="Z101" s="474">
        <f t="shared" si="79"/>
        <v>8858.3355645200099</v>
      </c>
      <c r="AA101" s="475">
        <f t="shared" si="80"/>
        <v>1614.7151012454933</v>
      </c>
      <c r="AB101" s="938">
        <f t="shared" si="40"/>
        <v>0.18228199750220084</v>
      </c>
      <c r="AC101" s="118" t="str">
        <f t="shared" si="41"/>
        <v>Yes</v>
      </c>
      <c r="AD101" s="938">
        <f t="shared" si="42"/>
        <v>0.18228199750220084</v>
      </c>
      <c r="AE101" s="579">
        <f t="shared" si="10"/>
        <v>9.0824082474782908E-2</v>
      </c>
      <c r="AF101" s="475">
        <f t="shared" si="43"/>
        <v>385.7298240301003</v>
      </c>
      <c r="AG101" s="474">
        <f t="shared" si="44"/>
        <v>7243.6204632745166</v>
      </c>
      <c r="AH101" s="474">
        <f t="shared" si="81"/>
        <v>7331.9490678893462</v>
      </c>
      <c r="AI101" s="474">
        <f t="shared" si="82"/>
        <v>5830.9633715541659</v>
      </c>
      <c r="AJ101" s="474">
        <f t="shared" si="11"/>
        <v>2502.8311671828174</v>
      </c>
      <c r="AK101" s="474">
        <f t="shared" si="45"/>
        <v>22909.364069900843</v>
      </c>
      <c r="AL101" s="640">
        <f t="shared" si="12"/>
        <v>0</v>
      </c>
      <c r="AM101" s="100">
        <f t="shared" si="46"/>
        <v>0.31618601202429047</v>
      </c>
      <c r="AN101" s="100">
        <f t="shared" si="47"/>
        <v>0.32004157974521552</v>
      </c>
      <c r="AO101" s="100">
        <f t="shared" si="48"/>
        <v>0.25452314406295973</v>
      </c>
      <c r="AP101" s="100">
        <f t="shared" si="49"/>
        <v>0.10924926416753436</v>
      </c>
      <c r="AQ101" s="100">
        <f t="shared" si="50"/>
        <v>1</v>
      </c>
      <c r="AR101" s="473">
        <f t="shared" si="13"/>
        <v>1423.3649440493907</v>
      </c>
      <c r="AS101" s="474">
        <f t="shared" si="14"/>
        <v>1805.2118213872973</v>
      </c>
      <c r="AT101" s="474">
        <f t="shared" si="15"/>
        <v>497.04978163235114</v>
      </c>
      <c r="AU101" s="474">
        <f t="shared" si="16"/>
        <v>0</v>
      </c>
      <c r="AV101" s="474">
        <f t="shared" si="17"/>
        <v>0</v>
      </c>
      <c r="AW101" s="474">
        <f t="shared" si="18"/>
        <v>0</v>
      </c>
      <c r="AX101" s="474">
        <f t="shared" si="19"/>
        <v>2404.5495794616081</v>
      </c>
      <c r="AY101" s="474">
        <f t="shared" si="20"/>
        <v>300.27139127852109</v>
      </c>
      <c r="AZ101" s="474">
        <f t="shared" si="21"/>
        <v>366.57355054946294</v>
      </c>
      <c r="BA101" s="474">
        <f t="shared" si="22"/>
        <v>350.78856471450041</v>
      </c>
      <c r="BB101" s="474">
        <f t="shared" si="23"/>
        <v>95.810830201382572</v>
      </c>
      <c r="BC101" s="475">
        <f t="shared" si="51"/>
        <v>7243.6204632745148</v>
      </c>
      <c r="BD101" s="647">
        <f t="shared" si="52"/>
        <v>0</v>
      </c>
      <c r="BE101" s="383">
        <f t="shared" si="53"/>
        <v>0.19649910583608235</v>
      </c>
      <c r="BF101" s="383">
        <f t="shared" si="54"/>
        <v>0.24921402640292978</v>
      </c>
      <c r="BG101" s="383">
        <f t="shared" si="55"/>
        <v>6.8618970879605876E-2</v>
      </c>
      <c r="BH101" s="383">
        <f t="shared" si="56"/>
        <v>0</v>
      </c>
      <c r="BI101" s="383">
        <f t="shared" si="57"/>
        <v>0</v>
      </c>
      <c r="BJ101" s="383">
        <f t="shared" si="58"/>
        <v>0</v>
      </c>
      <c r="BK101" s="383">
        <f t="shared" si="59"/>
        <v>0.48566789688138196</v>
      </c>
      <c r="BL101" s="383">
        <f t="shared" si="60"/>
        <v>1</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98.634168334434079</v>
      </c>
      <c r="BW101" s="100">
        <f t="shared" si="63"/>
        <v>0.47554248428568818</v>
      </c>
      <c r="BX101" s="1385">
        <f t="shared" si="24"/>
        <v>50.370817336839977</v>
      </c>
      <c r="BY101" s="473">
        <f t="shared" si="64"/>
        <v>98.634168334434079</v>
      </c>
      <c r="BZ101" s="100">
        <f t="shared" si="65"/>
        <v>0.47554248428568818</v>
      </c>
      <c r="CA101" s="489">
        <f t="shared" si="25"/>
        <v>50.370817336839977</v>
      </c>
      <c r="CB101" s="579">
        <f t="shared" si="26"/>
        <v>9.0824082474782908E-2</v>
      </c>
      <c r="CC101" s="471">
        <f t="shared" si="66"/>
        <v>0.26248069579905731</v>
      </c>
      <c r="CD101" s="100">
        <f t="shared" si="27"/>
        <v>9.0824082474782908E-2</v>
      </c>
      <c r="CE101" s="471">
        <f t="shared" si="67"/>
        <v>0.26248069579905731</v>
      </c>
      <c r="CG101" s="473">
        <f t="shared" si="68"/>
        <v>1387.0681966747893</v>
      </c>
      <c r="CH101" s="474">
        <f t="shared" si="69"/>
        <v>562.69995965232079</v>
      </c>
      <c r="CI101" s="474">
        <f t="shared" si="70"/>
        <v>2257.7556686648031</v>
      </c>
      <c r="CJ101" s="474">
        <f t="shared" si="71"/>
        <v>3084.2103256636165</v>
      </c>
      <c r="CK101" s="474">
        <f t="shared" si="72"/>
        <v>40.214917233816145</v>
      </c>
      <c r="CL101" s="474">
        <f t="shared" si="73"/>
        <v>7331.9490678893453</v>
      </c>
      <c r="CM101" s="576">
        <f t="shared" si="74"/>
        <v>0</v>
      </c>
    </row>
    <row r="102" spans="1:91" s="1" customFormat="1">
      <c r="A102" s="89">
        <f>'Input data'!A122</f>
        <v>2022</v>
      </c>
      <c r="B102" s="152">
        <f>'Input data'!B122</f>
        <v>59.893885000000004</v>
      </c>
      <c r="C102" s="204">
        <f>'Input data'!C122</f>
        <v>4459.5677042940879</v>
      </c>
      <c r="D102" s="204">
        <f>'Input data'!D122</f>
        <v>50359792.847133122</v>
      </c>
      <c r="E102" s="579">
        <f t="shared" si="75"/>
        <v>0.82449230769230786</v>
      </c>
      <c r="F102" s="100">
        <f t="shared" si="76"/>
        <v>0.32052307692307697</v>
      </c>
      <c r="G102" s="475">
        <f>B102*F102*'Input data'!$C$9</f>
        <v>587.57571052008836</v>
      </c>
      <c r="H102" s="301">
        <f>'Input data'!I122</f>
        <v>424.26313389388866</v>
      </c>
      <c r="I102" s="474">
        <f>'Input data'!K122</f>
        <v>25410.767351180173</v>
      </c>
      <c r="J102" s="474">
        <f>J97*(1-$G$4)</f>
        <v>5572.0157409803969</v>
      </c>
      <c r="K102" s="475">
        <f t="shared" si="77"/>
        <v>6236.8366277511859</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104.64714052819909</v>
      </c>
      <c r="R102" s="474">
        <f t="shared" si="34"/>
        <v>73.026027149337665</v>
      </c>
      <c r="S102" s="474">
        <f t="shared" si="35"/>
        <v>213.85044967726526</v>
      </c>
      <c r="T102" s="474">
        <f t="shared" si="36"/>
        <v>143.99350567609736</v>
      </c>
      <c r="U102" s="475">
        <f t="shared" si="37"/>
        <v>0</v>
      </c>
      <c r="V102" s="474">
        <f t="shared" si="38"/>
        <v>535.51712303089937</v>
      </c>
      <c r="W102" s="579">
        <f>$E$26</f>
        <v>0.5</v>
      </c>
      <c r="X102" s="475">
        <f t="shared" si="39"/>
        <v>3033.4854703020706</v>
      </c>
      <c r="Y102" s="473">
        <f t="shared" si="78"/>
        <v>3569.0025933329698</v>
      </c>
      <c r="Z102" s="474">
        <f t="shared" si="79"/>
        <v>8239.8497753986121</v>
      </c>
      <c r="AA102" s="475">
        <f t="shared" si="80"/>
        <v>2667.8340344182152</v>
      </c>
      <c r="AB102" s="938">
        <f t="shared" si="40"/>
        <v>0.32377216904893824</v>
      </c>
      <c r="AC102" s="118" t="str">
        <f t="shared" si="41"/>
        <v>Yes</v>
      </c>
      <c r="AD102" s="938">
        <f t="shared" si="42"/>
        <v>0.32377216904893824</v>
      </c>
      <c r="AE102" s="579">
        <f t="shared" si="10"/>
        <v>0.150049239268499</v>
      </c>
      <c r="AF102" s="475">
        <f t="shared" si="43"/>
        <v>360.60277340344135</v>
      </c>
      <c r="AG102" s="474">
        <f t="shared" si="44"/>
        <v>5572.0157409803969</v>
      </c>
      <c r="AH102" s="474">
        <f t="shared" si="81"/>
        <v>7500.9785064332928</v>
      </c>
      <c r="AI102" s="474">
        <f t="shared" si="82"/>
        <v>6437.6604656145792</v>
      </c>
      <c r="AJ102" s="474">
        <f t="shared" si="11"/>
        <v>2087.2463278785081</v>
      </c>
      <c r="AK102" s="474">
        <f t="shared" si="45"/>
        <v>21597.901040906778</v>
      </c>
      <c r="AL102" s="640">
        <f t="shared" si="12"/>
        <v>0</v>
      </c>
      <c r="AM102" s="100">
        <f t="shared" si="46"/>
        <v>0.25798876152024719</v>
      </c>
      <c r="AN102" s="100">
        <f t="shared" si="47"/>
        <v>0.34730127211094802</v>
      </c>
      <c r="AO102" s="100">
        <f t="shared" si="48"/>
        <v>0.29806880091827187</v>
      </c>
      <c r="AP102" s="100">
        <f t="shared" si="49"/>
        <v>9.6641165450532876E-2</v>
      </c>
      <c r="AQ102" s="100">
        <f t="shared" si="50"/>
        <v>1</v>
      </c>
      <c r="AR102" s="473">
        <f t="shared" si="13"/>
        <v>1012.2601532034788</v>
      </c>
      <c r="AS102" s="474">
        <f t="shared" si="14"/>
        <v>1283.8197276965029</v>
      </c>
      <c r="AT102" s="474">
        <f t="shared" si="15"/>
        <v>400.3636443849735</v>
      </c>
      <c r="AU102" s="474">
        <f t="shared" si="16"/>
        <v>0</v>
      </c>
      <c r="AV102" s="474">
        <f t="shared" si="17"/>
        <v>0</v>
      </c>
      <c r="AW102" s="474">
        <f t="shared" si="18"/>
        <v>0</v>
      </c>
      <c r="AX102" s="474">
        <f t="shared" si="19"/>
        <v>2005.283994278489</v>
      </c>
      <c r="AY102" s="474">
        <f t="shared" si="20"/>
        <v>240.53611320843322</v>
      </c>
      <c r="AZ102" s="474">
        <f t="shared" si="21"/>
        <v>276.78319239452077</v>
      </c>
      <c r="BA102" s="474">
        <f t="shared" si="22"/>
        <v>273.06708059195773</v>
      </c>
      <c r="BB102" s="474">
        <f t="shared" si="23"/>
        <v>79.901835222039821</v>
      </c>
      <c r="BC102" s="475">
        <f t="shared" si="51"/>
        <v>5572.0157409803969</v>
      </c>
      <c r="BD102" s="647">
        <f t="shared" si="52"/>
        <v>0</v>
      </c>
      <c r="BE102" s="383">
        <f t="shared" si="53"/>
        <v>0.18166857386253032</v>
      </c>
      <c r="BF102" s="383">
        <f t="shared" si="54"/>
        <v>0.23040489965855959</v>
      </c>
      <c r="BG102" s="383">
        <f t="shared" si="55"/>
        <v>7.1852568800268579E-2</v>
      </c>
      <c r="BH102" s="383">
        <f t="shared" si="56"/>
        <v>0</v>
      </c>
      <c r="BI102" s="383">
        <f t="shared" si="57"/>
        <v>0</v>
      </c>
      <c r="BJ102" s="383">
        <f t="shared" si="58"/>
        <v>0</v>
      </c>
      <c r="BK102" s="383">
        <f t="shared" si="59"/>
        <v>0.51607395767864128</v>
      </c>
      <c r="BL102" s="383">
        <f t="shared" si="60"/>
        <v>0.99999999999999978</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95.576249379465651</v>
      </c>
      <c r="BW102" s="100">
        <f t="shared" si="63"/>
        <v>0.51581334763506725</v>
      </c>
      <c r="BX102" s="1385">
        <f t="shared" si="24"/>
        <v>50.359792847133122</v>
      </c>
      <c r="BY102" s="473">
        <f t="shared" si="64"/>
        <v>95.576249379465651</v>
      </c>
      <c r="BZ102" s="100">
        <f t="shared" si="65"/>
        <v>0.51581334763506725</v>
      </c>
      <c r="CA102" s="489">
        <f t="shared" si="25"/>
        <v>50.359792847133122</v>
      </c>
      <c r="CB102" s="579">
        <f t="shared" si="26"/>
        <v>0.150049239268499</v>
      </c>
      <c r="CC102" s="471">
        <f t="shared" si="66"/>
        <v>0.28875901132784376</v>
      </c>
      <c r="CD102" s="100">
        <f t="shared" si="27"/>
        <v>0.150049239268499</v>
      </c>
      <c r="CE102" s="471">
        <f t="shared" si="67"/>
        <v>0.28875901132784376</v>
      </c>
      <c r="CG102" s="473">
        <f t="shared" si="68"/>
        <v>1419.7128731658959</v>
      </c>
      <c r="CH102" s="474">
        <f t="shared" si="69"/>
        <v>582.05775749950612</v>
      </c>
      <c r="CI102" s="474">
        <f t="shared" si="70"/>
        <v>2319.5948775631973</v>
      </c>
      <c r="CJ102" s="474">
        <f t="shared" si="71"/>
        <v>3139.0584237389362</v>
      </c>
      <c r="CK102" s="474">
        <f t="shared" si="72"/>
        <v>40.554574465756566</v>
      </c>
      <c r="CL102" s="474">
        <f t="shared" si="73"/>
        <v>7500.9785064332928</v>
      </c>
      <c r="CM102" s="576">
        <f t="shared" si="74"/>
        <v>0</v>
      </c>
    </row>
    <row r="103" spans="1:91">
      <c r="A103" s="89">
        <f>'Input data'!A123</f>
        <v>2023</v>
      </c>
      <c r="B103" s="152">
        <f>'Input data'!B123</f>
        <v>60.414495000000002</v>
      </c>
      <c r="C103" s="204">
        <f>'Input data'!C123</f>
        <v>4503.5555997917772</v>
      </c>
      <c r="D103" s="204">
        <f>'Input data'!D123</f>
        <v>48118709.490541913</v>
      </c>
      <c r="E103" s="579">
        <f t="shared" si="75"/>
        <v>0.84643076923076943</v>
      </c>
      <c r="F103" s="100">
        <f t="shared" si="76"/>
        <v>0.32670769230769237</v>
      </c>
      <c r="G103" s="475">
        <f>B103*F103*'Input data'!$C$9</f>
        <v>604.11908575027167</v>
      </c>
      <c r="H103" s="301">
        <f>'Input data'!I123</f>
        <v>424.26313389388866</v>
      </c>
      <c r="I103" s="474">
        <f>'Input data'!K123</f>
        <v>25631.642981316669</v>
      </c>
      <c r="J103" s="474">
        <f>($J$107-$J$102)/($A$107-$A$102)+J102</f>
        <v>5237.6947965215732</v>
      </c>
      <c r="K103" s="475">
        <f t="shared" si="77"/>
        <v>6673.8025522724201</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126.66810606535591</v>
      </c>
      <c r="R103" s="474">
        <f t="shared" si="34"/>
        <v>88.392941324481171</v>
      </c>
      <c r="S103" s="474">
        <f t="shared" si="35"/>
        <v>258.85113826444694</v>
      </c>
      <c r="T103" s="474">
        <f t="shared" si="36"/>
        <v>174.29415230688846</v>
      </c>
      <c r="U103" s="475">
        <f t="shared" si="37"/>
        <v>0</v>
      </c>
      <c r="V103" s="474">
        <f t="shared" si="38"/>
        <v>648.20633796117249</v>
      </c>
      <c r="W103" s="579">
        <f>($N$147-$N$142)/($A$107-$A$102)+W102</f>
        <v>0.5</v>
      </c>
      <c r="X103" s="475">
        <f t="shared" si="39"/>
        <v>3033.4854703020706</v>
      </c>
      <c r="Y103" s="473">
        <f t="shared" si="78"/>
        <v>3681.6918082632428</v>
      </c>
      <c r="Z103" s="474">
        <f t="shared" si="79"/>
        <v>8229.8055405307496</v>
      </c>
      <c r="AA103" s="475">
        <f t="shared" si="80"/>
        <v>2992.1107440091764</v>
      </c>
      <c r="AB103" s="938">
        <f t="shared" si="40"/>
        <v>0.36357004175535013</v>
      </c>
      <c r="AC103" s="118" t="str">
        <f t="shared" si="41"/>
        <v>Yes</v>
      </c>
      <c r="AD103" s="938">
        <f t="shared" si="42"/>
        <v>0.36357004175535013</v>
      </c>
      <c r="AE103" s="579">
        <f t="shared" si="10"/>
        <v>0.16778454762307382</v>
      </c>
      <c r="AF103" s="475">
        <f t="shared" si="43"/>
        <v>353.07833590035494</v>
      </c>
      <c r="AG103" s="474">
        <f t="shared" si="44"/>
        <v>5237.6947965215732</v>
      </c>
      <c r="AH103" s="474">
        <f t="shared" si="81"/>
        <v>7674.2129481561351</v>
      </c>
      <c r="AI103" s="474">
        <f t="shared" si="82"/>
        <v>6437.6604656145792</v>
      </c>
      <c r="AJ103" s="474">
        <f t="shared" si="11"/>
        <v>1981.4811485680307</v>
      </c>
      <c r="AK103" s="474">
        <f t="shared" si="45"/>
        <v>21331.049358860317</v>
      </c>
      <c r="AL103" s="640">
        <f t="shared" si="12"/>
        <v>0</v>
      </c>
      <c r="AM103" s="100">
        <f t="shared" si="46"/>
        <v>0.24554323176538814</v>
      </c>
      <c r="AN103" s="100">
        <f t="shared" si="47"/>
        <v>0.35976724909543578</v>
      </c>
      <c r="AO103" s="100">
        <f t="shared" si="48"/>
        <v>0.30179764517494573</v>
      </c>
      <c r="AP103" s="100">
        <f t="shared" si="49"/>
        <v>9.2891873964230418E-2</v>
      </c>
      <c r="AQ103" s="100">
        <f t="shared" si="50"/>
        <v>1</v>
      </c>
      <c r="AR103" s="473">
        <f t="shared" si="13"/>
        <v>968.36502140487528</v>
      </c>
      <c r="AS103" s="474">
        <f t="shared" si="14"/>
        <v>1228.1488253355387</v>
      </c>
      <c r="AT103" s="474">
        <f t="shared" si="15"/>
        <v>366.64047678792264</v>
      </c>
      <c r="AU103" s="474">
        <f t="shared" si="16"/>
        <v>0</v>
      </c>
      <c r="AV103" s="474">
        <f t="shared" si="17"/>
        <v>0</v>
      </c>
      <c r="AW103" s="474">
        <f t="shared" si="18"/>
        <v>0</v>
      </c>
      <c r="AX103" s="474">
        <f t="shared" si="19"/>
        <v>1903.6720195007617</v>
      </c>
      <c r="AY103" s="474">
        <f t="shared" si="20"/>
        <v>218.97165439182166</v>
      </c>
      <c r="AZ103" s="474">
        <f t="shared" si="21"/>
        <v>235.30123366828559</v>
      </c>
      <c r="BA103" s="474">
        <f t="shared" si="22"/>
        <v>240.74252493887411</v>
      </c>
      <c r="BB103" s="474">
        <f t="shared" si="23"/>
        <v>75.853040493492017</v>
      </c>
      <c r="BC103" s="475">
        <f t="shared" si="51"/>
        <v>5237.6947965215722</v>
      </c>
      <c r="BD103" s="647">
        <f t="shared" si="52"/>
        <v>0</v>
      </c>
      <c r="BE103" s="383">
        <f t="shared" si="53"/>
        <v>0.18488381989114377</v>
      </c>
      <c r="BF103" s="383">
        <f t="shared" si="54"/>
        <v>0.23448270146461567</v>
      </c>
      <c r="BG103" s="383">
        <f t="shared" si="55"/>
        <v>7.0000351496504493E-2</v>
      </c>
      <c r="BH103" s="383">
        <f t="shared" si="56"/>
        <v>0</v>
      </c>
      <c r="BI103" s="383">
        <f t="shared" si="57"/>
        <v>0</v>
      </c>
      <c r="BJ103" s="383">
        <f t="shared" si="58"/>
        <v>0</v>
      </c>
      <c r="BK103" s="383">
        <f t="shared" si="59"/>
        <v>0.51063312714773601</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93.293864297918176</v>
      </c>
      <c r="BW103" s="100">
        <f t="shared" si="63"/>
        <v>0.54039588704545727</v>
      </c>
      <c r="BX103" s="1385">
        <f t="shared" si="24"/>
        <v>48.11870949054191</v>
      </c>
      <c r="BY103" s="473">
        <f t="shared" si="64"/>
        <v>93.293864297918176</v>
      </c>
      <c r="BZ103" s="100">
        <f t="shared" si="65"/>
        <v>0.54039588704545727</v>
      </c>
      <c r="CA103" s="489">
        <f t="shared" si="25"/>
        <v>48.11870949054191</v>
      </c>
      <c r="CB103" s="579">
        <f t="shared" si="26"/>
        <v>0.16778454762307382</v>
      </c>
      <c r="CC103" s="471">
        <f t="shared" si="66"/>
        <v>0.29655937282205314</v>
      </c>
      <c r="CD103" s="100">
        <f t="shared" si="27"/>
        <v>0.16778454762307382</v>
      </c>
      <c r="CE103" s="471">
        <f t="shared" si="67"/>
        <v>0.29655937282205314</v>
      </c>
      <c r="CG103" s="473">
        <f t="shared" si="68"/>
        <v>1453.16466124977</v>
      </c>
      <c r="CH103" s="474">
        <f t="shared" si="69"/>
        <v>601.84928044961214</v>
      </c>
      <c r="CI103" s="474">
        <f t="shared" si="70"/>
        <v>2382.899130973427</v>
      </c>
      <c r="CJ103" s="474">
        <f t="shared" si="71"/>
        <v>3195.3927922929702</v>
      </c>
      <c r="CK103" s="474">
        <f t="shared" si="72"/>
        <v>40.907083190355372</v>
      </c>
      <c r="CL103" s="474">
        <f t="shared" si="73"/>
        <v>7674.2129481561351</v>
      </c>
      <c r="CM103" s="576">
        <f t="shared" si="74"/>
        <v>0</v>
      </c>
    </row>
    <row r="104" spans="1:91">
      <c r="A104" s="89">
        <f>'Input data'!A124</f>
        <v>2024</v>
      </c>
      <c r="B104" s="152">
        <f>'Input data'!B124</f>
        <v>61.020220999999999</v>
      </c>
      <c r="C104" s="204">
        <f>'Input data'!C124</f>
        <v>4554.3497092114612</v>
      </c>
      <c r="D104" s="204">
        <f>'Input data'!D124</f>
        <v>45803292.263739973</v>
      </c>
      <c r="E104" s="579">
        <f t="shared" si="75"/>
        <v>0.868369230769231</v>
      </c>
      <c r="F104" s="100">
        <f t="shared" si="76"/>
        <v>0.33289230769230777</v>
      </c>
      <c r="G104" s="475">
        <f>B104*F104*'Input data'!$C$9</f>
        <v>621.7267921544518</v>
      </c>
      <c r="H104" s="301">
        <f>'Input data'!I124</f>
        <v>424.26313389388866</v>
      </c>
      <c r="I104" s="474">
        <f>'Input data'!K124</f>
        <v>25888.630192357676</v>
      </c>
      <c r="J104" s="474">
        <f t="shared" ref="J104:J106" si="85">($J$107-$J$102)/($A$107-$A$102)+J103</f>
        <v>4903.3738520627494</v>
      </c>
      <c r="K104" s="475">
        <f t="shared" si="77"/>
        <v>7127.5501946304075</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149.26111904192339</v>
      </c>
      <c r="R104" s="474">
        <f t="shared" si="34"/>
        <v>104.15904798238444</v>
      </c>
      <c r="S104" s="474">
        <f t="shared" si="35"/>
        <v>305.02082775826921</v>
      </c>
      <c r="T104" s="474">
        <f t="shared" si="36"/>
        <v>205.38193096821669</v>
      </c>
      <c r="U104" s="475">
        <f t="shared" si="37"/>
        <v>0</v>
      </c>
      <c r="V104" s="474">
        <f t="shared" si="38"/>
        <v>763.82292575079373</v>
      </c>
      <c r="W104" s="579">
        <f>($N$147-$N$142)/($A$107-$A$102)+W103</f>
        <v>0.5</v>
      </c>
      <c r="X104" s="475">
        <f t="shared" si="39"/>
        <v>3033.4854703020706</v>
      </c>
      <c r="Y104" s="473">
        <f t="shared" si="78"/>
        <v>3797.3083960528643</v>
      </c>
      <c r="Z104" s="474">
        <f t="shared" si="79"/>
        <v>8233.6156506402931</v>
      </c>
      <c r="AA104" s="475">
        <f t="shared" si="80"/>
        <v>3330.2417985775437</v>
      </c>
      <c r="AB104" s="938">
        <f t="shared" si="40"/>
        <v>0.40446894048528548</v>
      </c>
      <c r="AC104" s="118" t="str">
        <f t="shared" si="41"/>
        <v>Yes</v>
      </c>
      <c r="AD104" s="938">
        <f t="shared" si="42"/>
        <v>0.40446894048528548</v>
      </c>
      <c r="AE104" s="579">
        <f t="shared" si="10"/>
        <v>0.18597303782153296</v>
      </c>
      <c r="AF104" s="475">
        <f t="shared" si="43"/>
        <v>345.36163004795839</v>
      </c>
      <c r="AG104" s="474">
        <f t="shared" si="44"/>
        <v>4903.3738520627494</v>
      </c>
      <c r="AH104" s="474">
        <f t="shared" si="81"/>
        <v>7860.2734729507238</v>
      </c>
      <c r="AI104" s="474">
        <f t="shared" si="82"/>
        <v>6437.6604656145792</v>
      </c>
      <c r="AJ104" s="474">
        <f t="shared" si="11"/>
        <v>1872.73519981861</v>
      </c>
      <c r="AK104" s="474">
        <f t="shared" si="45"/>
        <v>21074.042990446662</v>
      </c>
      <c r="AL104" s="640">
        <f t="shared" si="12"/>
        <v>0</v>
      </c>
      <c r="AM104" s="100">
        <f t="shared" si="46"/>
        <v>0.23267361911929094</v>
      </c>
      <c r="AN104" s="100">
        <f t="shared" si="47"/>
        <v>0.37298364991064897</v>
      </c>
      <c r="AO104" s="100">
        <f t="shared" si="48"/>
        <v>0.30547818795533993</v>
      </c>
      <c r="AP104" s="100">
        <f t="shared" si="49"/>
        <v>8.8864543014720201E-2</v>
      </c>
      <c r="AQ104" s="100">
        <f t="shared" si="50"/>
        <v>1</v>
      </c>
      <c r="AR104" s="473">
        <f t="shared" si="13"/>
        <v>923.20525675951262</v>
      </c>
      <c r="AS104" s="474">
        <f t="shared" si="14"/>
        <v>1170.8740263953955</v>
      </c>
      <c r="AT104" s="474">
        <f t="shared" si="15"/>
        <v>333.82030972279551</v>
      </c>
      <c r="AU104" s="474">
        <f t="shared" si="16"/>
        <v>0</v>
      </c>
      <c r="AV104" s="474">
        <f t="shared" si="17"/>
        <v>0</v>
      </c>
      <c r="AW104" s="474">
        <f t="shared" si="18"/>
        <v>0</v>
      </c>
      <c r="AX104" s="474">
        <f t="shared" si="19"/>
        <v>1799.1963246308198</v>
      </c>
      <c r="AY104" s="474">
        <f t="shared" si="20"/>
        <v>198.09281870997754</v>
      </c>
      <c r="AZ104" s="474">
        <f t="shared" si="21"/>
        <v>196.4377222341206</v>
      </c>
      <c r="BA104" s="474">
        <f t="shared" si="22"/>
        <v>210.0572546208715</v>
      </c>
      <c r="BB104" s="474">
        <f t="shared" si="23"/>
        <v>71.690138989254052</v>
      </c>
      <c r="BC104" s="475">
        <f t="shared" si="51"/>
        <v>4903.3738520627467</v>
      </c>
      <c r="BD104" s="647">
        <f t="shared" si="52"/>
        <v>0</v>
      </c>
      <c r="BE104" s="383">
        <f t="shared" si="53"/>
        <v>0.18827959780613904</v>
      </c>
      <c r="BF104" s="383">
        <f t="shared" si="54"/>
        <v>0.23878946654308916</v>
      </c>
      <c r="BG104" s="383">
        <f t="shared" si="55"/>
        <v>6.8079718127624367E-2</v>
      </c>
      <c r="BH104" s="383">
        <f t="shared" si="56"/>
        <v>0</v>
      </c>
      <c r="BI104" s="383">
        <f t="shared" si="57"/>
        <v>0</v>
      </c>
      <c r="BJ104" s="383">
        <f t="shared" si="58"/>
        <v>0</v>
      </c>
      <c r="BK104" s="383">
        <f t="shared" si="59"/>
        <v>0.50485121752314754</v>
      </c>
      <c r="BL104" s="383">
        <f t="shared" si="60"/>
        <v>1</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90.981889834683585</v>
      </c>
      <c r="BW104" s="100">
        <f t="shared" si="63"/>
        <v>0.56540555848178964</v>
      </c>
      <c r="BX104" s="1385">
        <f t="shared" si="24"/>
        <v>45.803292263739976</v>
      </c>
      <c r="BY104" s="473">
        <f t="shared" si="64"/>
        <v>90.981889834683585</v>
      </c>
      <c r="BZ104" s="100">
        <f t="shared" si="65"/>
        <v>0.56540555848178964</v>
      </c>
      <c r="CA104" s="489">
        <f t="shared" si="25"/>
        <v>45.803292263739976</v>
      </c>
      <c r="CB104" s="579">
        <f t="shared" si="26"/>
        <v>0.18597303782153296</v>
      </c>
      <c r="CC104" s="471">
        <f t="shared" si="66"/>
        <v>0.30506944290513538</v>
      </c>
      <c r="CD104" s="100">
        <f t="shared" si="27"/>
        <v>0.18597303782153296</v>
      </c>
      <c r="CE104" s="471">
        <f t="shared" si="67"/>
        <v>0.30506944290513538</v>
      </c>
      <c r="CG104" s="473">
        <f t="shared" si="68"/>
        <v>1489.057354251564</v>
      </c>
      <c r="CH104" s="474">
        <f t="shared" si="69"/>
        <v>622.76338767381833</v>
      </c>
      <c r="CI104" s="474">
        <f t="shared" si="70"/>
        <v>2450.3648868240334</v>
      </c>
      <c r="CJ104" s="474">
        <f t="shared" si="71"/>
        <v>3256.7706196388758</v>
      </c>
      <c r="CK104" s="474">
        <f t="shared" si="72"/>
        <v>41.317224562431072</v>
      </c>
      <c r="CL104" s="474">
        <f t="shared" si="73"/>
        <v>7860.273472950722</v>
      </c>
      <c r="CM104" s="576">
        <f t="shared" si="74"/>
        <v>0</v>
      </c>
    </row>
    <row r="105" spans="1:91">
      <c r="A105" s="89">
        <f>'Input data'!A125</f>
        <v>2025</v>
      </c>
      <c r="B105" s="152">
        <f>'Input data'!B125</f>
        <v>61.673080999999996</v>
      </c>
      <c r="C105" s="204">
        <f>'Input data'!C125</f>
        <v>4618.6922839663757</v>
      </c>
      <c r="D105" s="204">
        <f>'Input data'!D125</f>
        <v>43222529.411836617</v>
      </c>
      <c r="E105" s="579">
        <f t="shared" si="75"/>
        <v>0.89030769230769258</v>
      </c>
      <c r="F105" s="100">
        <f t="shared" si="76"/>
        <v>0.33907692307692316</v>
      </c>
      <c r="G105" s="475">
        <f>B105*F105*'Input data'!$C$9</f>
        <v>640.05298214352729</v>
      </c>
      <c r="H105" s="301">
        <f>'Input data'!I125</f>
        <v>424.26313389388866</v>
      </c>
      <c r="I105" s="474">
        <f>'Input data'!K125</f>
        <v>26165.614621951638</v>
      </c>
      <c r="J105" s="474">
        <f t="shared" si="85"/>
        <v>4569.0529076039256</v>
      </c>
      <c r="K105" s="475">
        <f t="shared" si="77"/>
        <v>7590.5909133608457</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172.40922873415889</v>
      </c>
      <c r="R105" s="474">
        <f t="shared" si="34"/>
        <v>120.31251838118146</v>
      </c>
      <c r="S105" s="474">
        <f t="shared" si="35"/>
        <v>352.32487870392561</v>
      </c>
      <c r="T105" s="474">
        <f t="shared" si="36"/>
        <v>237.23351761966069</v>
      </c>
      <c r="U105" s="475">
        <f t="shared" si="37"/>
        <v>0</v>
      </c>
      <c r="V105" s="474">
        <f t="shared" si="38"/>
        <v>882.28014343892664</v>
      </c>
      <c r="W105" s="579">
        <f>($N$147-$N$142)/($A$107-$A$102)+W104</f>
        <v>0.5</v>
      </c>
      <c r="X105" s="475">
        <f t="shared" si="39"/>
        <v>3033.4854703020706</v>
      </c>
      <c r="Y105" s="473">
        <f t="shared" si="78"/>
        <v>3915.7656137409972</v>
      </c>
      <c r="Z105" s="474">
        <f t="shared" si="79"/>
        <v>8243.8782072237736</v>
      </c>
      <c r="AA105" s="475">
        <f t="shared" si="80"/>
        <v>3674.825299619848</v>
      </c>
      <c r="AB105" s="938">
        <f t="shared" si="40"/>
        <v>0.44576414246388901</v>
      </c>
      <c r="AC105" s="118" t="str">
        <f t="shared" si="41"/>
        <v>Yes</v>
      </c>
      <c r="AD105" s="938">
        <f t="shared" si="42"/>
        <v>0.44576414246388901</v>
      </c>
      <c r="AE105" s="579">
        <f t="shared" si="10"/>
        <v>0.20418865187254531</v>
      </c>
      <c r="AF105" s="475">
        <f t="shared" si="43"/>
        <v>337.63341654487431</v>
      </c>
      <c r="AG105" s="474">
        <f t="shared" si="44"/>
        <v>4569.0529076039256</v>
      </c>
      <c r="AH105" s="474">
        <f t="shared" si="81"/>
        <v>8054.6561564650938</v>
      </c>
      <c r="AI105" s="474">
        <f t="shared" si="82"/>
        <v>6437.6604656145792</v>
      </c>
      <c r="AJ105" s="474">
        <f t="shared" si="11"/>
        <v>1761.523517195174</v>
      </c>
      <c r="AK105" s="474">
        <f t="shared" si="45"/>
        <v>20822.893046878773</v>
      </c>
      <c r="AL105" s="640">
        <f t="shared" si="12"/>
        <v>0</v>
      </c>
      <c r="AM105" s="100">
        <f t="shared" si="46"/>
        <v>0.2194245005877701</v>
      </c>
      <c r="AN105" s="100">
        <f t="shared" si="47"/>
        <v>0.38681734273578466</v>
      </c>
      <c r="AO105" s="100">
        <f t="shared" si="48"/>
        <v>0.30916263417967016</v>
      </c>
      <c r="AP105" s="100">
        <f t="shared" si="49"/>
        <v>8.4595522496775044E-2</v>
      </c>
      <c r="AQ105" s="100">
        <f t="shared" si="50"/>
        <v>1</v>
      </c>
      <c r="AR105" s="473">
        <f t="shared" si="13"/>
        <v>876.31132626066415</v>
      </c>
      <c r="AS105" s="474">
        <f t="shared" si="14"/>
        <v>1111.3998359976742</v>
      </c>
      <c r="AT105" s="474">
        <f t="shared" si="15"/>
        <v>302.0520928191101</v>
      </c>
      <c r="AU105" s="474">
        <f t="shared" si="16"/>
        <v>0</v>
      </c>
      <c r="AV105" s="474">
        <f t="shared" si="17"/>
        <v>0</v>
      </c>
      <c r="AW105" s="474">
        <f t="shared" si="18"/>
        <v>0</v>
      </c>
      <c r="AX105" s="474">
        <f t="shared" si="19"/>
        <v>1692.3517207319469</v>
      </c>
      <c r="AY105" s="474">
        <f t="shared" si="20"/>
        <v>177.9939614460155</v>
      </c>
      <c r="AZ105" s="474">
        <f t="shared" si="21"/>
        <v>160.3634560728797</v>
      </c>
      <c r="BA105" s="474">
        <f t="shared" si="22"/>
        <v>181.14766750007632</v>
      </c>
      <c r="BB105" s="474">
        <f t="shared" si="23"/>
        <v>67.43284677555765</v>
      </c>
      <c r="BC105" s="475">
        <f t="shared" si="51"/>
        <v>4569.0529076039247</v>
      </c>
      <c r="BD105" s="647">
        <f t="shared" si="52"/>
        <v>0</v>
      </c>
      <c r="BE105" s="383">
        <f t="shared" si="53"/>
        <v>0.1917927728090621</v>
      </c>
      <c r="BF105" s="383">
        <f t="shared" si="54"/>
        <v>0.24324512288926589</v>
      </c>
      <c r="BG105" s="383">
        <f t="shared" si="55"/>
        <v>6.6108250205732563E-2</v>
      </c>
      <c r="BH105" s="383">
        <f t="shared" si="56"/>
        <v>0</v>
      </c>
      <c r="BI105" s="383">
        <f t="shared" si="57"/>
        <v>0</v>
      </c>
      <c r="BJ105" s="383">
        <f t="shared" si="58"/>
        <v>0</v>
      </c>
      <c r="BK105" s="383">
        <f t="shared" si="59"/>
        <v>0.49885385409593941</v>
      </c>
      <c r="BL105" s="383">
        <f t="shared" si="60"/>
        <v>0.99999999999999989</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88.479896550269743</v>
      </c>
      <c r="BW105" s="100">
        <f t="shared" si="63"/>
        <v>0.59166975547012857</v>
      </c>
      <c r="BX105" s="1385">
        <f t="shared" si="24"/>
        <v>43.222529411836618</v>
      </c>
      <c r="BY105" s="473">
        <f t="shared" si="64"/>
        <v>88.479896550269743</v>
      </c>
      <c r="BZ105" s="100">
        <f t="shared" si="65"/>
        <v>0.59166975547012857</v>
      </c>
      <c r="CA105" s="489">
        <f t="shared" si="25"/>
        <v>43.222529411836618</v>
      </c>
      <c r="CB105" s="579">
        <f t="shared" si="26"/>
        <v>0.20418865187254531</v>
      </c>
      <c r="CC105" s="471">
        <f t="shared" si="66"/>
        <v>0.31514477143444919</v>
      </c>
      <c r="CD105" s="100">
        <f t="shared" si="27"/>
        <v>0.20418865187254531</v>
      </c>
      <c r="CE105" s="471">
        <f t="shared" si="67"/>
        <v>0.31514477143444919</v>
      </c>
      <c r="CG105" s="473">
        <f t="shared" si="68"/>
        <v>1526.5400460836931</v>
      </c>
      <c r="CH105" s="474">
        <f t="shared" si="69"/>
        <v>644.46544546974962</v>
      </c>
      <c r="CI105" s="474">
        <f t="shared" si="70"/>
        <v>2520.6221375360701</v>
      </c>
      <c r="CJ105" s="474">
        <f t="shared" si="71"/>
        <v>3321.2692466752696</v>
      </c>
      <c r="CK105" s="474">
        <f t="shared" si="72"/>
        <v>41.759280700310818</v>
      </c>
      <c r="CL105" s="474">
        <f t="shared" si="73"/>
        <v>8054.6561564650938</v>
      </c>
      <c r="CM105" s="576">
        <f t="shared" si="74"/>
        <v>0</v>
      </c>
    </row>
    <row r="106" spans="1:91">
      <c r="A106" s="89">
        <f>'Input data'!A126</f>
        <v>2026</v>
      </c>
      <c r="B106" s="152">
        <f>'Input data'!B126</f>
        <v>62.305038999999994</v>
      </c>
      <c r="C106" s="204">
        <f>'Input data'!C126</f>
        <v>4706.2160582136648</v>
      </c>
      <c r="D106" s="204">
        <f>'Input data'!D126</f>
        <v>43560861.039927498</v>
      </c>
      <c r="E106" s="579">
        <f t="shared" si="75"/>
        <v>0.91224615384615415</v>
      </c>
      <c r="F106" s="100">
        <f t="shared" si="76"/>
        <v>0.34526153846153856</v>
      </c>
      <c r="G106" s="475">
        <f>B106*F106*'Input data'!$C$9</f>
        <v>658.40545503258886</v>
      </c>
      <c r="H106" s="301">
        <f>'Input data'!I126</f>
        <v>424.26313389388866</v>
      </c>
      <c r="I106" s="474">
        <f>'Input data'!K126</f>
        <v>26433.731103520953</v>
      </c>
      <c r="J106" s="474">
        <f t="shared" si="85"/>
        <v>4234.7319631451019</v>
      </c>
      <c r="K106" s="475">
        <f t="shared" si="77"/>
        <v>8049.510533047348</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195.94787530189865</v>
      </c>
      <c r="R106" s="474">
        <f t="shared" si="34"/>
        <v>136.73851754979933</v>
      </c>
      <c r="S106" s="474">
        <f t="shared" si="35"/>
        <v>400.4270067496409</v>
      </c>
      <c r="T106" s="474">
        <f t="shared" si="36"/>
        <v>269.62247943029161</v>
      </c>
      <c r="U106" s="475">
        <f t="shared" si="37"/>
        <v>0</v>
      </c>
      <c r="V106" s="474">
        <f t="shared" si="38"/>
        <v>1002.7358790316305</v>
      </c>
      <c r="W106" s="579">
        <f>($N$147-$N$142)/($A$107-$A$102)+W105</f>
        <v>0.5</v>
      </c>
      <c r="X106" s="475">
        <f t="shared" si="39"/>
        <v>3033.4854703020706</v>
      </c>
      <c r="Y106" s="473">
        <f t="shared" si="78"/>
        <v>4036.2213493337013</v>
      </c>
      <c r="Z106" s="474">
        <f t="shared" si="79"/>
        <v>8248.0211468587477</v>
      </c>
      <c r="AA106" s="475">
        <f t="shared" si="80"/>
        <v>4013.2891837136458</v>
      </c>
      <c r="AB106" s="938">
        <f t="shared" si="40"/>
        <v>0.48657600559645797</v>
      </c>
      <c r="AC106" s="118" t="str">
        <f t="shared" si="41"/>
        <v>Yes</v>
      </c>
      <c r="AD106" s="938">
        <f t="shared" si="42"/>
        <v>0.48657600559645797</v>
      </c>
      <c r="AE106" s="579">
        <f t="shared" si="10"/>
        <v>0.2218453242848456</v>
      </c>
      <c r="AF106" s="475">
        <f t="shared" si="43"/>
        <v>330.1423413730941</v>
      </c>
      <c r="AG106" s="474">
        <f t="shared" si="44"/>
        <v>4234.7319631451019</v>
      </c>
      <c r="AH106" s="474">
        <f t="shared" si="81"/>
        <v>8248.6065241881424</v>
      </c>
      <c r="AI106" s="474">
        <f t="shared" si="82"/>
        <v>6437.6604656145792</v>
      </c>
      <c r="AJ106" s="474">
        <f t="shared" si="11"/>
        <v>1648.5325018541143</v>
      </c>
      <c r="AK106" s="474">
        <f t="shared" si="45"/>
        <v>20569.531454801938</v>
      </c>
      <c r="AL106" s="640">
        <f t="shared" si="12"/>
        <v>0</v>
      </c>
      <c r="AM106" s="100">
        <f t="shared" si="46"/>
        <v>0.20587401188258508</v>
      </c>
      <c r="AN106" s="100">
        <f t="shared" si="47"/>
        <v>0.40101090986506222</v>
      </c>
      <c r="AO106" s="100">
        <f t="shared" si="48"/>
        <v>0.312970690643112</v>
      </c>
      <c r="AP106" s="100">
        <f t="shared" si="49"/>
        <v>8.0144387609240655E-2</v>
      </c>
      <c r="AQ106" s="100">
        <f t="shared" si="50"/>
        <v>1</v>
      </c>
      <c r="AR106" s="473">
        <f t="shared" si="13"/>
        <v>827.13712423269999</v>
      </c>
      <c r="AS106" s="474">
        <f t="shared" si="14"/>
        <v>1049.0336444040952</v>
      </c>
      <c r="AT106" s="474">
        <f t="shared" si="15"/>
        <v>271.49902885919192</v>
      </c>
      <c r="AU106" s="474">
        <f t="shared" si="16"/>
        <v>0</v>
      </c>
      <c r="AV106" s="474">
        <f t="shared" si="17"/>
        <v>0</v>
      </c>
      <c r="AW106" s="474">
        <f t="shared" si="18"/>
        <v>0</v>
      </c>
      <c r="AX106" s="474">
        <f t="shared" si="19"/>
        <v>1583.7976552465386</v>
      </c>
      <c r="AY106" s="474">
        <f t="shared" si="20"/>
        <v>158.77619453473565</v>
      </c>
      <c r="AZ106" s="474">
        <f t="shared" si="21"/>
        <v>127.23391242736699</v>
      </c>
      <c r="BA106" s="474">
        <f t="shared" si="22"/>
        <v>154.14696347903467</v>
      </c>
      <c r="BB106" s="474">
        <f t="shared" si="23"/>
        <v>63.107439961437819</v>
      </c>
      <c r="BC106" s="475">
        <f t="shared" si="51"/>
        <v>4234.7319631451019</v>
      </c>
      <c r="BD106" s="647">
        <f t="shared" si="52"/>
        <v>0</v>
      </c>
      <c r="BE106" s="383">
        <f t="shared" si="53"/>
        <v>0.19532219073870069</v>
      </c>
      <c r="BF106" s="383">
        <f t="shared" si="54"/>
        <v>0.24772137966082419</v>
      </c>
      <c r="BG106" s="383">
        <f t="shared" si="55"/>
        <v>6.411244707387613E-2</v>
      </c>
      <c r="BH106" s="383">
        <f t="shared" si="56"/>
        <v>0</v>
      </c>
      <c r="BI106" s="383">
        <f t="shared" si="57"/>
        <v>0</v>
      </c>
      <c r="BJ106" s="383">
        <f t="shared" si="58"/>
        <v>0</v>
      </c>
      <c r="BK106" s="383">
        <f t="shared" si="59"/>
        <v>0.49284398252659867</v>
      </c>
      <c r="BL106" s="383">
        <f t="shared" si="60"/>
        <v>0.99999999999999967</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89.013648763800873</v>
      </c>
      <c r="BW106" s="100">
        <f t="shared" si="63"/>
        <v>0.6078394669327577</v>
      </c>
      <c r="BX106" s="1385">
        <f t="shared" si="24"/>
        <v>43.560861039927495</v>
      </c>
      <c r="BY106" s="473">
        <f t="shared" si="64"/>
        <v>89.013648763800873</v>
      </c>
      <c r="BZ106" s="100">
        <f t="shared" si="65"/>
        <v>0.6078394669327577</v>
      </c>
      <c r="CA106" s="489">
        <f t="shared" si="25"/>
        <v>43.560861039927495</v>
      </c>
      <c r="CB106" s="579">
        <f t="shared" si="26"/>
        <v>0.2218453242848456</v>
      </c>
      <c r="CC106" s="471">
        <f t="shared" si="66"/>
        <v>0.31679925414986765</v>
      </c>
      <c r="CD106" s="100">
        <f t="shared" si="27"/>
        <v>0.2218453242848456</v>
      </c>
      <c r="CE106" s="471">
        <f t="shared" si="67"/>
        <v>0.31679925414986765</v>
      </c>
      <c r="CG106" s="473">
        <f t="shared" si="68"/>
        <v>1563.954338057742</v>
      </c>
      <c r="CH106" s="474">
        <f t="shared" si="69"/>
        <v>666.26238817039302</v>
      </c>
      <c r="CI106" s="474">
        <f t="shared" si="70"/>
        <v>2590.9425945006383</v>
      </c>
      <c r="CJ106" s="474">
        <f t="shared" si="71"/>
        <v>3385.2600195136729</v>
      </c>
      <c r="CK106" s="474">
        <f t="shared" si="72"/>
        <v>42.18718394569607</v>
      </c>
      <c r="CL106" s="474">
        <f t="shared" si="73"/>
        <v>8248.6065241881424</v>
      </c>
      <c r="CM106" s="576">
        <f t="shared" si="74"/>
        <v>0</v>
      </c>
    </row>
    <row r="107" spans="1:91" s="1" customFormat="1">
      <c r="A107" s="89">
        <f>'Input data'!A127</f>
        <v>2027</v>
      </c>
      <c r="B107" s="152">
        <f>'Input data'!B127</f>
        <v>62.918915999999996</v>
      </c>
      <c r="C107" s="204">
        <f>'Input data'!C127</f>
        <v>4806.6704710292252</v>
      </c>
      <c r="D107" s="204">
        <f>'Input data'!D127</f>
        <v>42063620.539397433</v>
      </c>
      <c r="E107" s="579">
        <f t="shared" si="75"/>
        <v>0.93418461538461572</v>
      </c>
      <c r="F107" s="100">
        <f t="shared" si="76"/>
        <v>0.35144615384615396</v>
      </c>
      <c r="G107" s="475">
        <f>B107*F107*'Input data'!$C$9</f>
        <v>676.80268578504422</v>
      </c>
      <c r="H107" s="301">
        <f>'Input data'!I127</f>
        <v>424.26313389388866</v>
      </c>
      <c r="I107" s="474">
        <f>'Input data'!K127</f>
        <v>26694.176483366333</v>
      </c>
      <c r="J107" s="474">
        <f>J97*(1-$G$5)</f>
        <v>3900.4110186862777</v>
      </c>
      <c r="K107" s="475">
        <f t="shared" si="77"/>
        <v>8504.8652502454061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219.8650044001638</v>
      </c>
      <c r="R107" s="474">
        <f t="shared" si="34"/>
        <v>153.42863359165597</v>
      </c>
      <c r="S107" s="474">
        <f t="shared" si="35"/>
        <v>449.30257837861427</v>
      </c>
      <c r="T107" s="474">
        <f t="shared" si="36"/>
        <v>302.53222973196307</v>
      </c>
      <c r="U107" s="475">
        <f t="shared" si="37"/>
        <v>0</v>
      </c>
      <c r="V107" s="474">
        <f t="shared" si="38"/>
        <v>1125.128446102397</v>
      </c>
      <c r="W107" s="579">
        <f>$C$27</f>
        <v>0.5</v>
      </c>
      <c r="X107" s="475">
        <f t="shared" si="39"/>
        <v>3033.4854703020706</v>
      </c>
      <c r="Y107" s="473">
        <f t="shared" si="78"/>
        <v>4158.6139164044671</v>
      </c>
      <c r="Z107" s="474">
        <f t="shared" si="79"/>
        <v>8246.6623525272171</v>
      </c>
      <c r="AA107" s="475">
        <f t="shared" si="80"/>
        <v>4346.251333840939</v>
      </c>
      <c r="AB107" s="938">
        <f t="shared" si="40"/>
        <v>0.52703156113927907</v>
      </c>
      <c r="AC107" s="118" t="str">
        <f t="shared" si="41"/>
        <v>Yes</v>
      </c>
      <c r="AD107" s="938">
        <f t="shared" si="42"/>
        <v>0.52703156113927907</v>
      </c>
      <c r="AE107" s="579">
        <f t="shared" si="10"/>
        <v>0.23900778129136169</v>
      </c>
      <c r="AF107" s="475">
        <f t="shared" si="43"/>
        <v>322.86094357819042</v>
      </c>
      <c r="AG107" s="474">
        <f t="shared" si="44"/>
        <v>3900.4110186862777</v>
      </c>
      <c r="AH107" s="474">
        <f t="shared" si="81"/>
        <v>8442.3909626938475</v>
      </c>
      <c r="AI107" s="474">
        <f t="shared" si="82"/>
        <v>6437.6604656145792</v>
      </c>
      <c r="AJ107" s="474">
        <f t="shared" si="11"/>
        <v>1533.5981416821958</v>
      </c>
      <c r="AK107" s="474">
        <f t="shared" si="45"/>
        <v>20314.060588676901</v>
      </c>
      <c r="AL107" s="640">
        <f t="shared" si="12"/>
        <v>0</v>
      </c>
      <c r="AM107" s="100">
        <f t="shared" si="46"/>
        <v>0.19200548318047131</v>
      </c>
      <c r="AN107" s="100">
        <f t="shared" si="47"/>
        <v>0.41559347161737098</v>
      </c>
      <c r="AO107" s="100">
        <f t="shared" si="48"/>
        <v>0.31690662915532231</v>
      </c>
      <c r="AP107" s="100">
        <f t="shared" si="49"/>
        <v>7.5494416046835391E-2</v>
      </c>
      <c r="AQ107" s="100">
        <f t="shared" si="50"/>
        <v>1</v>
      </c>
      <c r="AR107" s="473">
        <f t="shared" si="13"/>
        <v>775.70193229413007</v>
      </c>
      <c r="AS107" s="474">
        <f t="shared" si="14"/>
        <v>983.79990592331308</v>
      </c>
      <c r="AT107" s="474">
        <f t="shared" si="15"/>
        <v>242.17141413522927</v>
      </c>
      <c r="AU107" s="474">
        <f t="shared" si="16"/>
        <v>0</v>
      </c>
      <c r="AV107" s="474">
        <f t="shared" si="17"/>
        <v>0</v>
      </c>
      <c r="AW107" s="474">
        <f t="shared" si="18"/>
        <v>0</v>
      </c>
      <c r="AX107" s="474">
        <f t="shared" si="19"/>
        <v>1473.376556516115</v>
      </c>
      <c r="AY107" s="474">
        <f t="shared" si="20"/>
        <v>140.44975581930652</v>
      </c>
      <c r="AZ107" s="474">
        <f t="shared" si="21"/>
        <v>97.112672475557972</v>
      </c>
      <c r="BA107" s="474">
        <f t="shared" si="22"/>
        <v>129.0911415201796</v>
      </c>
      <c r="BB107" s="474">
        <f t="shared" si="23"/>
        <v>58.70764000244526</v>
      </c>
      <c r="BC107" s="475">
        <f t="shared" si="51"/>
        <v>3900.4110186862767</v>
      </c>
      <c r="BD107" s="647">
        <f t="shared" si="52"/>
        <v>0</v>
      </c>
      <c r="BE107" s="383">
        <f t="shared" si="53"/>
        <v>0.19887697183139416</v>
      </c>
      <c r="BF107" s="383">
        <f t="shared" si="54"/>
        <v>0.25222980378480042</v>
      </c>
      <c r="BG107" s="383">
        <f t="shared" si="55"/>
        <v>6.2088690903349113E-2</v>
      </c>
      <c r="BH107" s="383">
        <f t="shared" si="56"/>
        <v>0</v>
      </c>
      <c r="BI107" s="383">
        <f t="shared" si="57"/>
        <v>0</v>
      </c>
      <c r="BJ107" s="383">
        <f t="shared" si="58"/>
        <v>0</v>
      </c>
      <c r="BK107" s="383">
        <f t="shared" si="59"/>
        <v>0.48680453348045633</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87.7760220185789</v>
      </c>
      <c r="BW107" s="100">
        <f t="shared" si="63"/>
        <v>0.63060600041572501</v>
      </c>
      <c r="BX107" s="1385">
        <f t="shared" si="24"/>
        <v>42.063620539397434</v>
      </c>
      <c r="BY107" s="473">
        <f t="shared" si="64"/>
        <v>87.7760220185789</v>
      </c>
      <c r="BZ107" s="100">
        <f t="shared" si="65"/>
        <v>0.63060600041572501</v>
      </c>
      <c r="CA107" s="489">
        <f t="shared" si="25"/>
        <v>42.063620539397434</v>
      </c>
      <c r="CB107" s="579">
        <f t="shared" si="26"/>
        <v>0.23900778129136169</v>
      </c>
      <c r="CC107" s="471">
        <f t="shared" si="66"/>
        <v>0.32465704131927819</v>
      </c>
      <c r="CD107" s="100">
        <f t="shared" si="27"/>
        <v>0.23900778129136169</v>
      </c>
      <c r="CE107" s="471">
        <f t="shared" si="67"/>
        <v>0.32465704131927819</v>
      </c>
      <c r="CG107" s="473">
        <f t="shared" si="68"/>
        <v>1601.3501153811878</v>
      </c>
      <c r="CH107" s="474">
        <f t="shared" si="69"/>
        <v>688.1697792568084</v>
      </c>
      <c r="CI107" s="474">
        <f t="shared" si="70"/>
        <v>2661.4008046937543</v>
      </c>
      <c r="CJ107" s="474">
        <f t="shared" si="71"/>
        <v>3448.8674189443946</v>
      </c>
      <c r="CK107" s="474">
        <f t="shared" si="72"/>
        <v>42.6028444177011</v>
      </c>
      <c r="CL107" s="474">
        <f t="shared" si="73"/>
        <v>8442.3909626938457</v>
      </c>
      <c r="CM107" s="576">
        <f t="shared" si="74"/>
        <v>0</v>
      </c>
    </row>
    <row r="108" spans="1:91">
      <c r="A108" s="89">
        <f>'Input data'!A128</f>
        <v>2028</v>
      </c>
      <c r="B108" s="152">
        <f>'Input data'!B128</f>
        <v>63.514502</v>
      </c>
      <c r="C108" s="204">
        <f>'Input data'!C128</f>
        <v>4918.6434456948491</v>
      </c>
      <c r="D108" s="204">
        <f>'Input data'!D128</f>
        <v>40122432.814653359</v>
      </c>
      <c r="E108" s="579">
        <f t="shared" si="75"/>
        <v>0.9561230769230773</v>
      </c>
      <c r="F108" s="100">
        <f t="shared" si="76"/>
        <v>0.35763076923076936</v>
      </c>
      <c r="G108" s="475">
        <f>B108*F108*'Input data'!$C$9</f>
        <v>695.2321079083905</v>
      </c>
      <c r="H108" s="301">
        <f>'Input data'!I128</f>
        <v>424.26313389388866</v>
      </c>
      <c r="I108" s="474">
        <f>'Input data'!K128</f>
        <v>26946.861666229659</v>
      </c>
      <c r="J108" s="474">
        <f>($J$112-$J$107)/($A$112-$A$107)+J107</f>
        <v>3566.0900742274539</v>
      </c>
      <c r="K108" s="475">
        <f t="shared" si="77"/>
        <v>8956.6136607449353</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244.14085404577895</v>
      </c>
      <c r="R108" s="474">
        <f t="shared" si="34"/>
        <v>170.36907598067887</v>
      </c>
      <c r="S108" s="474">
        <f t="shared" si="35"/>
        <v>498.91120921945003</v>
      </c>
      <c r="T108" s="474">
        <f t="shared" si="36"/>
        <v>335.93557621705941</v>
      </c>
      <c r="U108" s="475">
        <f t="shared" si="37"/>
        <v>0</v>
      </c>
      <c r="V108" s="474">
        <f t="shared" si="38"/>
        <v>1249.3567154629673</v>
      </c>
      <c r="W108" s="579">
        <f>W107</f>
        <v>0.5</v>
      </c>
      <c r="X108" s="475">
        <f t="shared" si="39"/>
        <v>3033.4854703020706</v>
      </c>
      <c r="Y108" s="473">
        <f t="shared" si="78"/>
        <v>4282.8421857650374</v>
      </c>
      <c r="Z108" s="474">
        <f t="shared" si="79"/>
        <v>8239.8615492073513</v>
      </c>
      <c r="AA108" s="475">
        <f t="shared" si="80"/>
        <v>4673.7714749798979</v>
      </c>
      <c r="AB108" s="938">
        <f t="shared" si="40"/>
        <v>0.56721480659216905</v>
      </c>
      <c r="AC108" s="118" t="str">
        <f t="shared" si="41"/>
        <v>Yes</v>
      </c>
      <c r="AD108" s="938">
        <f t="shared" si="42"/>
        <v>0.56721480659216905</v>
      </c>
      <c r="AE108" s="579">
        <f t="shared" si="10"/>
        <v>0.25571213351952893</v>
      </c>
      <c r="AF108" s="475">
        <f t="shared" si="43"/>
        <v>315.77390275220085</v>
      </c>
      <c r="AG108" s="474">
        <f t="shared" si="44"/>
        <v>3566.0900742274539</v>
      </c>
      <c r="AH108" s="474">
        <f t="shared" si="81"/>
        <v>8635.8839204862179</v>
      </c>
      <c r="AI108" s="474">
        <f t="shared" si="82"/>
        <v>6437.6604656145792</v>
      </c>
      <c r="AJ108" s="474">
        <f t="shared" si="11"/>
        <v>1416.5877175742169</v>
      </c>
      <c r="AK108" s="474">
        <f t="shared" si="45"/>
        <v>20056.222177902466</v>
      </c>
      <c r="AL108" s="640">
        <f t="shared" si="12"/>
        <v>0</v>
      </c>
      <c r="AM108" s="100">
        <f t="shared" si="46"/>
        <v>0.1778046754067423</v>
      </c>
      <c r="AN108" s="100">
        <f t="shared" si="47"/>
        <v>0.43058377813549842</v>
      </c>
      <c r="AO108" s="100">
        <f t="shared" si="48"/>
        <v>0.32098071154733526</v>
      </c>
      <c r="AP108" s="100">
        <f t="shared" si="49"/>
        <v>7.063083491042417E-2</v>
      </c>
      <c r="AQ108" s="100">
        <f t="shared" si="50"/>
        <v>1</v>
      </c>
      <c r="AR108" s="473">
        <f t="shared" si="13"/>
        <v>721.99621546529352</v>
      </c>
      <c r="AS108" s="474">
        <f t="shared" si="14"/>
        <v>915.68652762155693</v>
      </c>
      <c r="AT108" s="474">
        <f t="shared" si="15"/>
        <v>214.08872273769447</v>
      </c>
      <c r="AU108" s="474">
        <f t="shared" si="16"/>
        <v>0</v>
      </c>
      <c r="AV108" s="474">
        <f t="shared" si="17"/>
        <v>0</v>
      </c>
      <c r="AW108" s="474">
        <f t="shared" si="18"/>
        <v>0</v>
      </c>
      <c r="AX108" s="474">
        <f t="shared" si="19"/>
        <v>1360.9609170712213</v>
      </c>
      <c r="AY108" s="474">
        <f t="shared" si="20"/>
        <v>123.03070523655045</v>
      </c>
      <c r="AZ108" s="474">
        <f t="shared" si="21"/>
        <v>70.073956018055924</v>
      </c>
      <c r="BA108" s="474">
        <f t="shared" si="22"/>
        <v>106.02466379592956</v>
      </c>
      <c r="BB108" s="474">
        <f t="shared" si="23"/>
        <v>54.228366281149754</v>
      </c>
      <c r="BC108" s="475">
        <f t="shared" si="51"/>
        <v>3566.0900742274516</v>
      </c>
      <c r="BD108" s="647">
        <f t="shared" si="52"/>
        <v>0</v>
      </c>
      <c r="BE108" s="383">
        <f t="shared" si="53"/>
        <v>0.20246157568571929</v>
      </c>
      <c r="BF108" s="383">
        <f t="shared" si="54"/>
        <v>0.25677605123867459</v>
      </c>
      <c r="BG108" s="383">
        <f t="shared" si="55"/>
        <v>6.0034580810209646E-2</v>
      </c>
      <c r="BH108" s="383">
        <f t="shared" si="56"/>
        <v>0</v>
      </c>
      <c r="BI108" s="383">
        <f t="shared" si="57"/>
        <v>0</v>
      </c>
      <c r="BJ108" s="383">
        <f t="shared" si="58"/>
        <v>0</v>
      </c>
      <c r="BK108" s="383">
        <f t="shared" si="59"/>
        <v>0.48072779226539653</v>
      </c>
      <c r="BL108" s="383">
        <f t="shared" si="60"/>
        <v>1</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86.151142460098143</v>
      </c>
      <c r="BW108" s="100">
        <f t="shared" si="63"/>
        <v>0.65492381080180506</v>
      </c>
      <c r="BX108" s="1385">
        <f t="shared" si="24"/>
        <v>40.122432814653358</v>
      </c>
      <c r="BY108" s="473">
        <f t="shared" si="64"/>
        <v>86.151142460098143</v>
      </c>
      <c r="BZ108" s="100">
        <f t="shared" si="65"/>
        <v>0.65492381080180506</v>
      </c>
      <c r="CA108" s="489">
        <f t="shared" si="25"/>
        <v>40.122432814653358</v>
      </c>
      <c r="CB108" s="579">
        <f t="shared" si="26"/>
        <v>0.25571213351952893</v>
      </c>
      <c r="CC108" s="471">
        <f t="shared" si="66"/>
        <v>0.3343838731817973</v>
      </c>
      <c r="CD108" s="100">
        <f t="shared" si="27"/>
        <v>0.25571213351952893</v>
      </c>
      <c r="CE108" s="471">
        <f t="shared" si="67"/>
        <v>0.3343838731817973</v>
      </c>
      <c r="CG108" s="473">
        <f t="shared" si="68"/>
        <v>1638.7030051860575</v>
      </c>
      <c r="CH108" s="474">
        <f t="shared" si="69"/>
        <v>710.17204343535673</v>
      </c>
      <c r="CI108" s="474">
        <f t="shared" si="70"/>
        <v>2731.9490005807861</v>
      </c>
      <c r="CJ108" s="474">
        <f t="shared" si="71"/>
        <v>3512.0537513601812</v>
      </c>
      <c r="CK108" s="474">
        <f t="shared" si="72"/>
        <v>43.006119923836032</v>
      </c>
      <c r="CL108" s="474">
        <f t="shared" si="73"/>
        <v>8635.8839204862161</v>
      </c>
      <c r="CM108" s="576">
        <f t="shared" si="74"/>
        <v>0</v>
      </c>
    </row>
    <row r="109" spans="1:91">
      <c r="A109" s="89">
        <f>'Input data'!A129</f>
        <v>2029</v>
      </c>
      <c r="B109" s="152">
        <f>'Input data'!B129</f>
        <v>64.093732000000003</v>
      </c>
      <c r="C109" s="204">
        <f>'Input data'!C129</f>
        <v>5055.9810880808755</v>
      </c>
      <c r="D109" s="204">
        <f>'Input data'!D129</f>
        <v>38613737.321660623</v>
      </c>
      <c r="E109" s="579">
        <f t="shared" si="75"/>
        <v>0.97806153846153887</v>
      </c>
      <c r="F109" s="100">
        <f t="shared" si="76"/>
        <v>0.36381538461538476</v>
      </c>
      <c r="G109" s="475">
        <f>B109*F109*'Input data'!$C$9</f>
        <v>713.70488118760318</v>
      </c>
      <c r="H109" s="301">
        <f>'Input data'!I129</f>
        <v>424.26313389388866</v>
      </c>
      <c r="I109" s="474">
        <f>'Input data'!K129</f>
        <v>27192.607601275016</v>
      </c>
      <c r="J109" s="474">
        <f t="shared" ref="J109:J111" si="86">($J$112-$J$107)/($A$112-$A$107)+J108</f>
        <v>3231.7691297686301</v>
      </c>
      <c r="K109" s="475">
        <f t="shared" si="77"/>
        <v>9405.1372747674432</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268.76436335685594</v>
      </c>
      <c r="R109" s="474">
        <f t="shared" si="34"/>
        <v>187.55212608970794</v>
      </c>
      <c r="S109" s="474">
        <f t="shared" si="35"/>
        <v>549.23029593531874</v>
      </c>
      <c r="T109" s="474">
        <f t="shared" si="36"/>
        <v>369.81729921353872</v>
      </c>
      <c r="U109" s="475">
        <f t="shared" si="37"/>
        <v>0</v>
      </c>
      <c r="V109" s="474">
        <f t="shared" si="38"/>
        <v>1375.3640845954214</v>
      </c>
      <c r="W109" s="579">
        <f t="shared" ref="W109:W130" si="87">W108</f>
        <v>0.5</v>
      </c>
      <c r="X109" s="475">
        <f t="shared" si="39"/>
        <v>3033.4854703020706</v>
      </c>
      <c r="Y109" s="473">
        <f t="shared" si="78"/>
        <v>4408.8495548974915</v>
      </c>
      <c r="Z109" s="474">
        <f t="shared" si="79"/>
        <v>8228.0568496385822</v>
      </c>
      <c r="AA109" s="475">
        <f t="shared" si="80"/>
        <v>4996.2877198699516</v>
      </c>
      <c r="AB109" s="938">
        <f t="shared" si="40"/>
        <v>0.60722571697950944</v>
      </c>
      <c r="AC109" s="118" t="str">
        <f t="shared" si="41"/>
        <v>Yes</v>
      </c>
      <c r="AD109" s="938">
        <f t="shared" si="42"/>
        <v>0.60722571697950944</v>
      </c>
      <c r="AE109" s="579">
        <f t="shared" si="10"/>
        <v>0.27200684073353731</v>
      </c>
      <c r="AF109" s="475">
        <f t="shared" si="43"/>
        <v>308.86065920370226</v>
      </c>
      <c r="AG109" s="474">
        <f t="shared" si="44"/>
        <v>3231.7691297686301</v>
      </c>
      <c r="AH109" s="474">
        <f t="shared" si="81"/>
        <v>8829.2538291685469</v>
      </c>
      <c r="AI109" s="474">
        <f t="shared" si="82"/>
        <v>6437.6604656145792</v>
      </c>
      <c r="AJ109" s="474">
        <f t="shared" si="11"/>
        <v>1297.3488917936688</v>
      </c>
      <c r="AK109" s="474">
        <f t="shared" si="45"/>
        <v>19796.032316345427</v>
      </c>
      <c r="AL109" s="640">
        <f t="shared" si="12"/>
        <v>0</v>
      </c>
      <c r="AM109" s="100">
        <f t="shared" si="46"/>
        <v>0.16325337714771176</v>
      </c>
      <c r="AN109" s="100">
        <f t="shared" si="47"/>
        <v>0.4460112859018876</v>
      </c>
      <c r="AO109" s="100">
        <f t="shared" si="48"/>
        <v>0.32519953305486643</v>
      </c>
      <c r="AP109" s="100">
        <f t="shared" si="49"/>
        <v>6.5535803895534067E-2</v>
      </c>
      <c r="AQ109" s="100">
        <f t="shared" si="50"/>
        <v>0.99999999999999978</v>
      </c>
      <c r="AR109" s="473">
        <f t="shared" si="13"/>
        <v>666.0137915643121</v>
      </c>
      <c r="AS109" s="474">
        <f t="shared" si="14"/>
        <v>844.68566881969821</v>
      </c>
      <c r="AT109" s="474">
        <f t="shared" si="15"/>
        <v>187.2711965562082</v>
      </c>
      <c r="AU109" s="474">
        <f t="shared" si="16"/>
        <v>0</v>
      </c>
      <c r="AV109" s="474">
        <f t="shared" si="17"/>
        <v>0</v>
      </c>
      <c r="AW109" s="474">
        <f t="shared" si="18"/>
        <v>0</v>
      </c>
      <c r="AX109" s="474">
        <f t="shared" si="19"/>
        <v>1246.4043811987519</v>
      </c>
      <c r="AY109" s="474">
        <f t="shared" si="20"/>
        <v>106.53600368053922</v>
      </c>
      <c r="AZ109" s="474">
        <f t="shared" si="21"/>
        <v>46.198640425248179</v>
      </c>
      <c r="BA109" s="474">
        <f t="shared" si="22"/>
        <v>84.995660364186278</v>
      </c>
      <c r="BB109" s="474">
        <f t="shared" si="23"/>
        <v>49.663787159685647</v>
      </c>
      <c r="BC109" s="475">
        <f t="shared" si="51"/>
        <v>3231.7691297686297</v>
      </c>
      <c r="BD109" s="647">
        <f t="shared" si="52"/>
        <v>0</v>
      </c>
      <c r="BE109" s="383">
        <f t="shared" si="53"/>
        <v>0.20608334470104728</v>
      </c>
      <c r="BF109" s="383">
        <f t="shared" si="54"/>
        <v>0.26136943417123715</v>
      </c>
      <c r="BG109" s="383">
        <f t="shared" si="55"/>
        <v>5.7946960019887125E-2</v>
      </c>
      <c r="BH109" s="383">
        <f t="shared" si="56"/>
        <v>0</v>
      </c>
      <c r="BI109" s="383">
        <f t="shared" si="57"/>
        <v>0</v>
      </c>
      <c r="BJ109" s="383">
        <f t="shared" si="58"/>
        <v>0</v>
      </c>
      <c r="BK109" s="383">
        <f t="shared" si="59"/>
        <v>0.47460026110782844</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85.086462182798783</v>
      </c>
      <c r="BW109" s="100">
        <f t="shared" si="63"/>
        <v>0.67791219265125613</v>
      </c>
      <c r="BX109" s="1385">
        <f t="shared" si="24"/>
        <v>38.613737321660622</v>
      </c>
      <c r="BY109" s="473">
        <f t="shared" si="64"/>
        <v>85.086462182798783</v>
      </c>
      <c r="BZ109" s="100">
        <f t="shared" si="65"/>
        <v>0.67791219265125613</v>
      </c>
      <c r="CA109" s="489">
        <f t="shared" si="25"/>
        <v>38.613737321660622</v>
      </c>
      <c r="CB109" s="579">
        <f t="shared" si="26"/>
        <v>0.27200684073353731</v>
      </c>
      <c r="CC109" s="471">
        <f t="shared" si="66"/>
        <v>0.34343519814546131</v>
      </c>
      <c r="CD109" s="100">
        <f t="shared" si="27"/>
        <v>0.27200684073353731</v>
      </c>
      <c r="CE109" s="471">
        <f t="shared" si="67"/>
        <v>0.34343519814546131</v>
      </c>
      <c r="CG109" s="473">
        <f t="shared" si="68"/>
        <v>1676.0444326003887</v>
      </c>
      <c r="CH109" s="474">
        <f t="shared" si="69"/>
        <v>732.27790743716855</v>
      </c>
      <c r="CI109" s="474">
        <f t="shared" si="70"/>
        <v>2802.6326094004448</v>
      </c>
      <c r="CJ109" s="474">
        <f t="shared" si="71"/>
        <v>3574.9005590642146</v>
      </c>
      <c r="CK109" s="474">
        <f t="shared" si="72"/>
        <v>43.398320666329191</v>
      </c>
      <c r="CL109" s="474">
        <f t="shared" si="73"/>
        <v>8829.2538291685451</v>
      </c>
      <c r="CM109" s="576">
        <f t="shared" si="74"/>
        <v>0</v>
      </c>
    </row>
    <row r="110" spans="1:91" s="1" customFormat="1">
      <c r="A110" s="89">
        <f>'Input data'!A130</f>
        <v>2030</v>
      </c>
      <c r="B110" s="152">
        <f>'Input data'!B130</f>
        <v>64.659278</v>
      </c>
      <c r="C110" s="204">
        <f>'Input data'!C130</f>
        <v>5220.676133769065</v>
      </c>
      <c r="D110" s="204">
        <f>'Input data'!D130</f>
        <v>37435672.225562826</v>
      </c>
      <c r="E110" s="579">
        <f>C53</f>
        <v>1</v>
      </c>
      <c r="F110" s="100">
        <f>D53</f>
        <v>0.37</v>
      </c>
      <c r="G110" s="475">
        <f>B110*F110*'Input data'!$C$9</f>
        <v>732.24197678360827</v>
      </c>
      <c r="H110" s="301">
        <f>'Input data'!I130</f>
        <v>424.26313389388866</v>
      </c>
      <c r="I110" s="474">
        <f>'Input data'!K130</f>
        <v>27432.547919596171</v>
      </c>
      <c r="J110" s="474">
        <f t="shared" si="86"/>
        <v>2897.4481853098064</v>
      </c>
      <c r="K110" s="475">
        <f t="shared" si="77"/>
        <v>9850.9629115955595</v>
      </c>
      <c r="L110" s="100">
        <f>C19</f>
        <v>0.7</v>
      </c>
      <c r="M110" s="100">
        <f>D19</f>
        <v>0.6</v>
      </c>
      <c r="N110" s="100">
        <f>E19</f>
        <v>0.9</v>
      </c>
      <c r="O110" s="100">
        <f>F19</f>
        <v>0.9</v>
      </c>
      <c r="P110" s="100">
        <f>G19</f>
        <v>0.23600000000000002</v>
      </c>
      <c r="Q110" s="473">
        <f t="shared" si="33"/>
        <v>293.73052413324763</v>
      </c>
      <c r="R110" s="474">
        <f t="shared" si="34"/>
        <v>204.97428904102435</v>
      </c>
      <c r="S110" s="474">
        <f t="shared" si="35"/>
        <v>600.24960407692924</v>
      </c>
      <c r="T110" s="474">
        <f t="shared" si="36"/>
        <v>404.17050748392785</v>
      </c>
      <c r="U110" s="475">
        <f t="shared" si="37"/>
        <v>0</v>
      </c>
      <c r="V110" s="474">
        <f t="shared" si="38"/>
        <v>1503.1249247351291</v>
      </c>
      <c r="W110" s="579">
        <f t="shared" si="87"/>
        <v>0.5</v>
      </c>
      <c r="X110" s="475">
        <f t="shared" si="39"/>
        <v>3033.4854703020706</v>
      </c>
      <c r="Y110" s="473">
        <f t="shared" si="78"/>
        <v>4536.6103950371999</v>
      </c>
      <c r="Z110" s="474">
        <f t="shared" si="79"/>
        <v>8211.8007018681656</v>
      </c>
      <c r="AA110" s="475">
        <f t="shared" si="80"/>
        <v>5314.3525165583596</v>
      </c>
      <c r="AB110" s="938">
        <f t="shared" si="40"/>
        <v>0.64716043526840061</v>
      </c>
      <c r="AC110" s="118" t="str">
        <f t="shared" si="41"/>
        <v>Yes</v>
      </c>
      <c r="AD110" s="938">
        <f t="shared" si="42"/>
        <v>0.64716043526840061</v>
      </c>
      <c r="AE110" s="579">
        <f t="shared" si="10"/>
        <v>0.28793996756336249</v>
      </c>
      <c r="AF110" s="475">
        <f t="shared" si="43"/>
        <v>302.10082088215182</v>
      </c>
      <c r="AG110" s="474">
        <f t="shared" si="44"/>
        <v>2897.4481853098064</v>
      </c>
      <c r="AH110" s="474">
        <f t="shared" si="81"/>
        <v>9022.7858047678728</v>
      </c>
      <c r="AI110" s="474">
        <f t="shared" si="82"/>
        <v>6437.6604656145792</v>
      </c>
      <c r="AJ110" s="474">
        <f t="shared" si="11"/>
        <v>1175.7265057550026</v>
      </c>
      <c r="AK110" s="474">
        <f t="shared" si="45"/>
        <v>19533.620961447261</v>
      </c>
      <c r="AL110" s="640">
        <f t="shared" si="12"/>
        <v>0</v>
      </c>
      <c r="AM110" s="100">
        <f t="shared" si="46"/>
        <v>0.1483313406678867</v>
      </c>
      <c r="AN110" s="100">
        <f t="shared" si="47"/>
        <v>0.46191056039101969</v>
      </c>
      <c r="AO110" s="100">
        <f t="shared" si="48"/>
        <v>0.32956820849141777</v>
      </c>
      <c r="AP110" s="100">
        <f t="shared" si="49"/>
        <v>6.0189890449675855E-2</v>
      </c>
      <c r="AQ110" s="100">
        <f t="shared" si="50"/>
        <v>1</v>
      </c>
      <c r="AR110" s="473">
        <f t="shared" si="13"/>
        <v>607.74076333452672</v>
      </c>
      <c r="AS110" s="474">
        <f t="shared" si="14"/>
        <v>770.77970403657639</v>
      </c>
      <c r="AT110" s="474">
        <f t="shared" si="15"/>
        <v>161.74282126725507</v>
      </c>
      <c r="AU110" s="474">
        <f t="shared" si="16"/>
        <v>0</v>
      </c>
      <c r="AV110" s="474">
        <f t="shared" si="17"/>
        <v>0</v>
      </c>
      <c r="AW110" s="474">
        <f t="shared" si="18"/>
        <v>0</v>
      </c>
      <c r="AX110" s="474">
        <f t="shared" si="19"/>
        <v>1129.5578831061262</v>
      </c>
      <c r="AY110" s="474">
        <f t="shared" si="20"/>
        <v>90.985277080863142</v>
      </c>
      <c r="AZ110" s="474">
        <f t="shared" si="21"/>
        <v>25.575985291727736</v>
      </c>
      <c r="BA110" s="474">
        <f t="shared" si="22"/>
        <v>66.057788177409023</v>
      </c>
      <c r="BB110" s="474">
        <f t="shared" si="23"/>
        <v>45.007963015321195</v>
      </c>
      <c r="BC110" s="475">
        <f t="shared" si="51"/>
        <v>2897.4481853098055</v>
      </c>
      <c r="BD110" s="647">
        <f t="shared" si="52"/>
        <v>0</v>
      </c>
      <c r="BE110" s="383">
        <f t="shared" si="53"/>
        <v>0.2097503473628278</v>
      </c>
      <c r="BF110" s="383">
        <f t="shared" si="54"/>
        <v>0.26602018560485902</v>
      </c>
      <c r="BG110" s="383">
        <f t="shared" si="55"/>
        <v>5.5822506882883552E-2</v>
      </c>
      <c r="BH110" s="383">
        <f t="shared" si="56"/>
        <v>0</v>
      </c>
      <c r="BI110" s="383">
        <f t="shared" si="57"/>
        <v>0</v>
      </c>
      <c r="BJ110" s="383">
        <f t="shared" si="58"/>
        <v>0</v>
      </c>
      <c r="BK110" s="383">
        <f t="shared" si="59"/>
        <v>0.46840696014942962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84.490467152603884</v>
      </c>
      <c r="BW110" s="100">
        <f t="shared" si="63"/>
        <v>0.69986138821027954</v>
      </c>
      <c r="BX110" s="1385">
        <f t="shared" si="24"/>
        <v>37.435672225562826</v>
      </c>
      <c r="BY110" s="473">
        <f t="shared" si="64"/>
        <v>84.490467152603884</v>
      </c>
      <c r="BZ110" s="100">
        <f t="shared" si="65"/>
        <v>0.69986138821027954</v>
      </c>
      <c r="CA110" s="489">
        <f t="shared" si="25"/>
        <v>37.435672225562826</v>
      </c>
      <c r="CB110" s="579">
        <f t="shared" si="26"/>
        <v>0.28793996756336249</v>
      </c>
      <c r="CC110" s="471">
        <f t="shared" si="66"/>
        <v>0.35202468256217545</v>
      </c>
      <c r="CD110" s="100">
        <f t="shared" si="27"/>
        <v>0.28793996756336249</v>
      </c>
      <c r="CE110" s="471">
        <f t="shared" si="67"/>
        <v>0.35202468256217545</v>
      </c>
      <c r="CG110" s="473">
        <f t="shared" si="68"/>
        <v>1713.4280574439438</v>
      </c>
      <c r="CH110" s="474">
        <f t="shared" si="69"/>
        <v>754.50658542708413</v>
      </c>
      <c r="CI110" s="474">
        <f t="shared" si="70"/>
        <v>2873.5353386661518</v>
      </c>
      <c r="CJ110" s="474">
        <f t="shared" si="71"/>
        <v>3637.5345673553534</v>
      </c>
      <c r="CK110" s="474">
        <f t="shared" si="72"/>
        <v>43.781255875337777</v>
      </c>
      <c r="CL110" s="474">
        <f t="shared" si="73"/>
        <v>9022.785804767871</v>
      </c>
      <c r="CM110" s="576">
        <f t="shared" si="74"/>
        <v>0</v>
      </c>
    </row>
    <row r="111" spans="1:91">
      <c r="A111" s="89">
        <f>'Input data'!A131</f>
        <v>2031</v>
      </c>
      <c r="B111" s="152">
        <f>'Input data'!B131</f>
        <v>65.211525999999992</v>
      </c>
      <c r="C111" s="204">
        <f>'Input data'!C131</f>
        <v>5396.439358573075</v>
      </c>
      <c r="D111" s="204">
        <f>'Input data'!D131</f>
        <v>36521081.260820419</v>
      </c>
      <c r="E111" s="579">
        <f>E110</f>
        <v>1</v>
      </c>
      <c r="F111" s="100">
        <f>F110</f>
        <v>0.37</v>
      </c>
      <c r="G111" s="475">
        <f>B111*F111*'Input data'!$C$9</f>
        <v>738.49597744218022</v>
      </c>
      <c r="H111" s="301">
        <f>'Input data'!I131</f>
        <v>424.26313389388866</v>
      </c>
      <c r="I111" s="474">
        <f>'Input data'!K131</f>
        <v>27666.846386762798</v>
      </c>
      <c r="J111" s="474">
        <f t="shared" si="86"/>
        <v>2563.1272408509826</v>
      </c>
      <c r="K111" s="475">
        <f t="shared" si="77"/>
        <v>10294.166676110674</v>
      </c>
      <c r="L111" s="100">
        <f>L110</f>
        <v>0.7</v>
      </c>
      <c r="M111" s="100">
        <f t="shared" ref="M111:P126" si="88">M110</f>
        <v>0.6</v>
      </c>
      <c r="N111" s="100">
        <f t="shared" si="88"/>
        <v>0.9</v>
      </c>
      <c r="O111" s="100">
        <f t="shared" si="88"/>
        <v>0.9</v>
      </c>
      <c r="P111" s="100">
        <f t="shared" si="88"/>
        <v>0.23600000000000002</v>
      </c>
      <c r="Q111" s="473">
        <f t="shared" si="33"/>
        <v>296.23924522492962</v>
      </c>
      <c r="R111" s="474">
        <f t="shared" si="34"/>
        <v>206.72495259118546</v>
      </c>
      <c r="S111" s="474">
        <f t="shared" si="35"/>
        <v>605.37627195206824</v>
      </c>
      <c r="T111" s="474">
        <f t="shared" si="36"/>
        <v>407.62248469927772</v>
      </c>
      <c r="U111" s="475">
        <f t="shared" si="37"/>
        <v>0</v>
      </c>
      <c r="V111" s="474">
        <f t="shared" si="38"/>
        <v>1515.962954467461</v>
      </c>
      <c r="W111" s="579">
        <f t="shared" si="87"/>
        <v>0.5</v>
      </c>
      <c r="X111" s="475">
        <f t="shared" si="39"/>
        <v>3033.4854703020706</v>
      </c>
      <c r="Y111" s="473">
        <f t="shared" si="78"/>
        <v>4549.4484247695318</v>
      </c>
      <c r="Z111" s="474">
        <f t="shared" si="79"/>
        <v>8307.8454921921257</v>
      </c>
      <c r="AA111" s="475">
        <f t="shared" si="80"/>
        <v>5744.7182513411426</v>
      </c>
      <c r="AB111" s="938">
        <f t="shared" si="40"/>
        <v>0.69148111345355912</v>
      </c>
      <c r="AC111" s="118" t="str">
        <f t="shared" si="41"/>
        <v>Yes</v>
      </c>
      <c r="AD111" s="938">
        <f t="shared" si="42"/>
        <v>0.69148111345355912</v>
      </c>
      <c r="AE111" s="579">
        <f t="shared" si="10"/>
        <v>0.3082891297850302</v>
      </c>
      <c r="AF111" s="475">
        <f t="shared" si="43"/>
        <v>293.46742154587196</v>
      </c>
      <c r="AG111" s="474">
        <f t="shared" si="44"/>
        <v>2563.1272408509826</v>
      </c>
      <c r="AH111" s="474">
        <f t="shared" si="81"/>
        <v>9099.8484563970978</v>
      </c>
      <c r="AI111" s="474">
        <f t="shared" si="82"/>
        <v>6437.6604656145792</v>
      </c>
      <c r="AJ111" s="474">
        <f t="shared" si="11"/>
        <v>1036.8222274289265</v>
      </c>
      <c r="AK111" s="474">
        <f t="shared" si="45"/>
        <v>19137.458390291587</v>
      </c>
      <c r="AL111" s="640">
        <f t="shared" si="12"/>
        <v>0</v>
      </c>
      <c r="AM111" s="100">
        <f t="shared" si="46"/>
        <v>0.13393247883696272</v>
      </c>
      <c r="AN111" s="100">
        <f t="shared" si="47"/>
        <v>0.47549932027616798</v>
      </c>
      <c r="AO111" s="100">
        <f t="shared" si="48"/>
        <v>0.33639056630844971</v>
      </c>
      <c r="AP111" s="100">
        <f t="shared" si="49"/>
        <v>5.417763457841953E-2</v>
      </c>
      <c r="AQ111" s="100">
        <f t="shared" si="50"/>
        <v>1</v>
      </c>
      <c r="AR111" s="473">
        <f t="shared" si="13"/>
        <v>539.46419768299336</v>
      </c>
      <c r="AS111" s="474">
        <f t="shared" si="14"/>
        <v>684.18654747953462</v>
      </c>
      <c r="AT111" s="474">
        <f t="shared" si="15"/>
        <v>142.63398111388597</v>
      </c>
      <c r="AU111" s="474">
        <f t="shared" si="16"/>
        <v>0</v>
      </c>
      <c r="AV111" s="474">
        <f t="shared" si="17"/>
        <v>0</v>
      </c>
      <c r="AW111" s="474">
        <f t="shared" si="18"/>
        <v>0</v>
      </c>
      <c r="AX111" s="474">
        <f t="shared" si="19"/>
        <v>996.10812092726644</v>
      </c>
      <c r="AY111" s="474">
        <f t="shared" si="20"/>
        <v>80.235970852456177</v>
      </c>
      <c r="AZ111" s="474">
        <f t="shared" si="21"/>
        <v>22.554352486788542</v>
      </c>
      <c r="BA111" s="474">
        <f t="shared" si="22"/>
        <v>58.253499212512779</v>
      </c>
      <c r="BB111" s="474">
        <f t="shared" si="23"/>
        <v>39.690571095543667</v>
      </c>
      <c r="BC111" s="475">
        <f t="shared" si="51"/>
        <v>2563.1272408509822</v>
      </c>
      <c r="BD111" s="647">
        <f t="shared" si="52"/>
        <v>0</v>
      </c>
      <c r="BE111" s="383">
        <f t="shared" si="53"/>
        <v>0.21047109526403621</v>
      </c>
      <c r="BF111" s="383">
        <f t="shared" si="54"/>
        <v>0.26693428893228816</v>
      </c>
      <c r="BG111" s="383">
        <f t="shared" si="55"/>
        <v>5.5648419961597438E-2</v>
      </c>
      <c r="BH111" s="383">
        <f t="shared" si="56"/>
        <v>0</v>
      </c>
      <c r="BI111" s="383">
        <f t="shared" si="57"/>
        <v>0</v>
      </c>
      <c r="BJ111" s="383">
        <f t="shared" si="58"/>
        <v>0</v>
      </c>
      <c r="BK111" s="383">
        <f t="shared" si="59"/>
        <v>0.46694619584207792</v>
      </c>
      <c r="BL111" s="383">
        <f t="shared" si="60"/>
        <v>0.99999999999999978</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84.080947634929245</v>
      </c>
      <c r="BW111" s="100">
        <f t="shared" si="63"/>
        <v>0.70890223426578747</v>
      </c>
      <c r="BX111" s="1385">
        <f t="shared" si="24"/>
        <v>36.521081260820417</v>
      </c>
      <c r="BY111" s="473">
        <f t="shared" si="64"/>
        <v>84.080947634929245</v>
      </c>
      <c r="BZ111" s="100">
        <f t="shared" si="65"/>
        <v>0.70890223426578747</v>
      </c>
      <c r="CA111" s="489">
        <f t="shared" si="25"/>
        <v>36.521081260820417</v>
      </c>
      <c r="CB111" s="579">
        <f t="shared" si="26"/>
        <v>0.3082891297850302</v>
      </c>
      <c r="CC111" s="471">
        <f t="shared" si="66"/>
        <v>0.3598213823663855</v>
      </c>
      <c r="CD111" s="100">
        <f t="shared" si="27"/>
        <v>0.3082891297850302</v>
      </c>
      <c r="CE111" s="471">
        <f t="shared" si="67"/>
        <v>0.3598213823663855</v>
      </c>
      <c r="CG111" s="473">
        <f t="shared" si="68"/>
        <v>1728.062263812089</v>
      </c>
      <c r="CH111" s="474">
        <f t="shared" si="69"/>
        <v>760.95074573442503</v>
      </c>
      <c r="CI111" s="474">
        <f t="shared" si="70"/>
        <v>2898.0778976428801</v>
      </c>
      <c r="CJ111" s="474">
        <f t="shared" si="71"/>
        <v>3668.6023622935036</v>
      </c>
      <c r="CK111" s="474">
        <f t="shared" si="72"/>
        <v>44.155186914200335</v>
      </c>
      <c r="CL111" s="474">
        <f t="shared" si="73"/>
        <v>9099.8484563970978</v>
      </c>
      <c r="CM111" s="576">
        <f t="shared" si="74"/>
        <v>0</v>
      </c>
    </row>
    <row r="112" spans="1:91">
      <c r="A112" s="89">
        <f>'Input data'!A132</f>
        <v>2032</v>
      </c>
      <c r="B112" s="152">
        <f>'Input data'!B132</f>
        <v>65.752923999999993</v>
      </c>
      <c r="C112" s="204">
        <f>'Input data'!C132</f>
        <v>5584.7826715137489</v>
      </c>
      <c r="D112" s="204">
        <f>'Input data'!D132</f>
        <v>35566110.296462603</v>
      </c>
      <c r="E112" s="579">
        <f t="shared" ref="E112:F127" si="89">E111</f>
        <v>1</v>
      </c>
      <c r="F112" s="100">
        <f t="shared" si="89"/>
        <v>0.37</v>
      </c>
      <c r="G112" s="475">
        <f>B112*F112*'Input data'!$C$9</f>
        <v>744.62710593617135</v>
      </c>
      <c r="H112" s="301">
        <f>'Input data'!I132</f>
        <v>424.26313389388866</v>
      </c>
      <c r="I112" s="474">
        <f>'Input data'!K132</f>
        <v>27896.541598926684</v>
      </c>
      <c r="J112" s="474">
        <f>J97*(1-$G$6)</f>
        <v>2228.8062963921584</v>
      </c>
      <c r="K112" s="475">
        <f t="shared" si="77"/>
        <v>10735.231223104658</v>
      </c>
      <c r="L112" s="100">
        <f>C20</f>
        <v>0.7</v>
      </c>
      <c r="M112" s="100">
        <f>D20</f>
        <v>0.6</v>
      </c>
      <c r="N112" s="100">
        <f t="shared" si="88"/>
        <v>0.9</v>
      </c>
      <c r="O112" s="100">
        <f t="shared" si="88"/>
        <v>0.9</v>
      </c>
      <c r="P112" s="100">
        <f t="shared" si="88"/>
        <v>0.23600000000000002</v>
      </c>
      <c r="Q112" s="473">
        <f t="shared" si="33"/>
        <v>298.69867754807888</v>
      </c>
      <c r="R112" s="474">
        <f t="shared" si="34"/>
        <v>208.44122090674307</v>
      </c>
      <c r="S112" s="474">
        <f t="shared" si="35"/>
        <v>610.40221633622969</v>
      </c>
      <c r="T112" s="474">
        <f t="shared" si="36"/>
        <v>411.00664102114069</v>
      </c>
      <c r="U112" s="475">
        <f t="shared" si="37"/>
        <v>0</v>
      </c>
      <c r="V112" s="474">
        <f t="shared" si="38"/>
        <v>1528.5487558121922</v>
      </c>
      <c r="W112" s="579">
        <f t="shared" si="87"/>
        <v>0.5</v>
      </c>
      <c r="X112" s="475">
        <f t="shared" si="39"/>
        <v>3033.4854703020706</v>
      </c>
      <c r="Y112" s="473">
        <f t="shared" si="78"/>
        <v>4562.0342261142632</v>
      </c>
      <c r="Z112" s="474">
        <f t="shared" si="79"/>
        <v>8402.0032933825532</v>
      </c>
      <c r="AA112" s="475">
        <f t="shared" si="80"/>
        <v>6173.1969969903948</v>
      </c>
      <c r="AB112" s="938">
        <f t="shared" si="40"/>
        <v>0.73472918081958216</v>
      </c>
      <c r="AC112" s="118" t="str">
        <f t="shared" si="41"/>
        <v>Yes</v>
      </c>
      <c r="AD112" s="938">
        <f t="shared" si="42"/>
        <v>0.73472918081958216</v>
      </c>
      <c r="AE112" s="579">
        <f t="shared" si="10"/>
        <v>0.32820540314535973</v>
      </c>
      <c r="AF112" s="475">
        <f t="shared" si="43"/>
        <v>285.01768099453125</v>
      </c>
      <c r="AG112" s="474">
        <f t="shared" si="44"/>
        <v>2228.8062963921584</v>
      </c>
      <c r="AH112" s="474">
        <f t="shared" si="81"/>
        <v>9175.3970604060978</v>
      </c>
      <c r="AI112" s="474">
        <f t="shared" si="82"/>
        <v>6437.6604656145792</v>
      </c>
      <c r="AJ112" s="474">
        <f t="shared" si="11"/>
        <v>898.88209467681759</v>
      </c>
      <c r="AK112" s="474">
        <f t="shared" si="45"/>
        <v>18740.745917089655</v>
      </c>
      <c r="AL112" s="640">
        <f t="shared" si="12"/>
        <v>0</v>
      </c>
      <c r="AM112" s="100">
        <f t="shared" si="46"/>
        <v>0.11892836636559453</v>
      </c>
      <c r="AN112" s="100">
        <f t="shared" si="47"/>
        <v>0.48959615060140527</v>
      </c>
      <c r="AO112" s="100">
        <f t="shared" si="48"/>
        <v>0.34351143194060846</v>
      </c>
      <c r="AP112" s="100">
        <f t="shared" si="49"/>
        <v>4.7964051092391609E-2</v>
      </c>
      <c r="AQ112" s="100">
        <f t="shared" si="50"/>
        <v>0.99999999999999989</v>
      </c>
      <c r="AR112" s="473">
        <f t="shared" si="13"/>
        <v>470.63849774778004</v>
      </c>
      <c r="AS112" s="474">
        <f t="shared" si="14"/>
        <v>596.89694008985668</v>
      </c>
      <c r="AT112" s="474">
        <f t="shared" si="15"/>
        <v>123.65777693026189</v>
      </c>
      <c r="AU112" s="474">
        <f t="shared" si="16"/>
        <v>0</v>
      </c>
      <c r="AV112" s="474">
        <f t="shared" si="17"/>
        <v>0</v>
      </c>
      <c r="AW112" s="474">
        <f t="shared" si="18"/>
        <v>0</v>
      </c>
      <c r="AX112" s="474">
        <f t="shared" si="19"/>
        <v>863.58464409470605</v>
      </c>
      <c r="AY112" s="474">
        <f t="shared" si="20"/>
        <v>69.561276408137061</v>
      </c>
      <c r="AZ112" s="474">
        <f t="shared" si="21"/>
        <v>19.553693073959078</v>
      </c>
      <c r="BA112" s="474">
        <f t="shared" si="22"/>
        <v>50.503380434122917</v>
      </c>
      <c r="BB112" s="474">
        <f t="shared" si="23"/>
        <v>34.410087613333971</v>
      </c>
      <c r="BC112" s="475">
        <f t="shared" si="51"/>
        <v>2228.8062963921575</v>
      </c>
      <c r="BD112" s="647">
        <f t="shared" si="52"/>
        <v>0</v>
      </c>
      <c r="BE112" s="383">
        <f t="shared" si="53"/>
        <v>0.21116168709215249</v>
      </c>
      <c r="BF112" s="383">
        <f t="shared" si="54"/>
        <v>0.26781014620071447</v>
      </c>
      <c r="BG112" s="383">
        <f t="shared" si="55"/>
        <v>5.5481616832485994E-2</v>
      </c>
      <c r="BH112" s="383">
        <f t="shared" si="56"/>
        <v>0</v>
      </c>
      <c r="BI112" s="383">
        <f t="shared" si="57"/>
        <v>0</v>
      </c>
      <c r="BJ112" s="383">
        <f t="shared" si="58"/>
        <v>0</v>
      </c>
      <c r="BK112" s="383">
        <f t="shared" si="59"/>
        <v>0.46554654987464705</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83.695003196049782</v>
      </c>
      <c r="BW112" s="100">
        <f t="shared" si="63"/>
        <v>0.71840048301256165</v>
      </c>
      <c r="BX112" s="1385">
        <f t="shared" si="24"/>
        <v>35.566110296462604</v>
      </c>
      <c r="BY112" s="473">
        <f t="shared" si="64"/>
        <v>83.695003196049782</v>
      </c>
      <c r="BZ112" s="100">
        <f t="shared" si="65"/>
        <v>0.71840048301256165</v>
      </c>
      <c r="CA112" s="489">
        <f t="shared" si="25"/>
        <v>35.566110296462604</v>
      </c>
      <c r="CB112" s="579">
        <f t="shared" si="26"/>
        <v>0.32820540314535973</v>
      </c>
      <c r="CC112" s="471">
        <f t="shared" si="66"/>
        <v>0.36788413734927139</v>
      </c>
      <c r="CD112" s="100">
        <f t="shared" si="27"/>
        <v>0.32820540314535973</v>
      </c>
      <c r="CE112" s="471">
        <f t="shared" si="67"/>
        <v>0.36788413734927139</v>
      </c>
      <c r="CG112" s="473">
        <f t="shared" si="68"/>
        <v>1742.4089523637931</v>
      </c>
      <c r="CH112" s="474">
        <f t="shared" si="69"/>
        <v>767.26829781623235</v>
      </c>
      <c r="CI112" s="474">
        <f t="shared" si="70"/>
        <v>2922.1382696947176</v>
      </c>
      <c r="CJ112" s="474">
        <f t="shared" si="71"/>
        <v>3699.059769190269</v>
      </c>
      <c r="CK112" s="474">
        <f t="shared" si="72"/>
        <v>44.521771341084843</v>
      </c>
      <c r="CL112" s="474">
        <f t="shared" si="73"/>
        <v>9175.3970604060978</v>
      </c>
      <c r="CM112" s="576">
        <f t="shared" si="74"/>
        <v>0</v>
      </c>
    </row>
    <row r="113" spans="1:91">
      <c r="A113" s="89">
        <f>'Input data'!A133</f>
        <v>2033</v>
      </c>
      <c r="B113" s="152">
        <f>'Input data'!B133</f>
        <v>66.284188999999998</v>
      </c>
      <c r="C113" s="204">
        <f>'Input data'!C133</f>
        <v>5782.2303264526327</v>
      </c>
      <c r="D113" s="204">
        <f>'Input data'!D133</f>
        <v>34571652.827944376</v>
      </c>
      <c r="E113" s="579">
        <f t="shared" si="89"/>
        <v>1</v>
      </c>
      <c r="F113" s="100">
        <f t="shared" si="89"/>
        <v>0.37</v>
      </c>
      <c r="G113" s="475">
        <f>B113*F113*'Input data'!$C$9</f>
        <v>750.64348202060501</v>
      </c>
      <c r="H113" s="301">
        <f>'Input data'!I133</f>
        <v>424.26313389388866</v>
      </c>
      <c r="I113" s="474">
        <f>'Input data'!K133</f>
        <v>28121.93775275482</v>
      </c>
      <c r="J113" s="474">
        <f>J112</f>
        <v>2228.8062963921584</v>
      </c>
      <c r="K113" s="475">
        <f t="shared" si="77"/>
        <v>10839.976973921694</v>
      </c>
      <c r="L113" s="100">
        <f t="shared" ref="L113:P127" si="90">L112</f>
        <v>0.7</v>
      </c>
      <c r="M113" s="100">
        <f t="shared" si="88"/>
        <v>0.6</v>
      </c>
      <c r="N113" s="100">
        <f t="shared" si="88"/>
        <v>0.9</v>
      </c>
      <c r="O113" s="100">
        <f t="shared" si="88"/>
        <v>0.9</v>
      </c>
      <c r="P113" s="100">
        <f t="shared" si="88"/>
        <v>0.23600000000000002</v>
      </c>
      <c r="Q113" s="473">
        <f t="shared" si="33"/>
        <v>301.11207824988765</v>
      </c>
      <c r="R113" s="474">
        <f t="shared" si="34"/>
        <v>210.12536692624212</v>
      </c>
      <c r="S113" s="474">
        <f t="shared" si="35"/>
        <v>615.3340933347622</v>
      </c>
      <c r="T113" s="474">
        <f t="shared" si="36"/>
        <v>414.3274582541826</v>
      </c>
      <c r="U113" s="475">
        <f t="shared" si="37"/>
        <v>0</v>
      </c>
      <c r="V113" s="474">
        <f t="shared" si="38"/>
        <v>1540.8989967650746</v>
      </c>
      <c r="W113" s="579">
        <f t="shared" si="87"/>
        <v>0.5</v>
      </c>
      <c r="X113" s="475">
        <f t="shared" si="39"/>
        <v>3033.4854703020706</v>
      </c>
      <c r="Y113" s="473">
        <f t="shared" si="78"/>
        <v>4574.3844670671451</v>
      </c>
      <c r="Z113" s="474">
        <f t="shared" si="79"/>
        <v>8494.3988032467059</v>
      </c>
      <c r="AA113" s="475">
        <f t="shared" si="80"/>
        <v>6265.5925068545475</v>
      </c>
      <c r="AB113" s="938">
        <f t="shared" si="40"/>
        <v>0.73761459191905732</v>
      </c>
      <c r="AC113" s="118" t="str">
        <f t="shared" si="41"/>
        <v>Yes</v>
      </c>
      <c r="AD113" s="938">
        <f t="shared" si="42"/>
        <v>0.73761459191905732</v>
      </c>
      <c r="AE113" s="579">
        <f t="shared" si="10"/>
        <v>0.3310458524972687</v>
      </c>
      <c r="AF113" s="475">
        <f t="shared" si="43"/>
        <v>283.81258305082343</v>
      </c>
      <c r="AG113" s="474">
        <f t="shared" si="44"/>
        <v>2228.8062963921584</v>
      </c>
      <c r="AH113" s="474">
        <f t="shared" si="81"/>
        <v>9249.531669527003</v>
      </c>
      <c r="AI113" s="474">
        <f t="shared" si="82"/>
        <v>6437.6604656145792</v>
      </c>
      <c r="AJ113" s="474">
        <f t="shared" si="11"/>
        <v>896.28846398523319</v>
      </c>
      <c r="AK113" s="474">
        <f t="shared" si="45"/>
        <v>18812.286895518977</v>
      </c>
      <c r="AL113" s="640">
        <f t="shared" si="12"/>
        <v>0</v>
      </c>
      <c r="AM113" s="100">
        <f t="shared" si="46"/>
        <v>0.11847609537163993</v>
      </c>
      <c r="AN113" s="100">
        <f t="shared" si="47"/>
        <v>0.49167502711912237</v>
      </c>
      <c r="AO113" s="100">
        <f t="shared" si="48"/>
        <v>0.34220509719889547</v>
      </c>
      <c r="AP113" s="100">
        <f t="shared" si="49"/>
        <v>4.7643780310342068E-2</v>
      </c>
      <c r="AQ113" s="100">
        <f t="shared" si="50"/>
        <v>0.99999999999999989</v>
      </c>
      <c r="AR113" s="473">
        <f t="shared" si="13"/>
        <v>472.11571402134865</v>
      </c>
      <c r="AS113" s="474">
        <f t="shared" si="14"/>
        <v>598.77044996583084</v>
      </c>
      <c r="AT113" s="474">
        <f t="shared" si="15"/>
        <v>123.30097529031519</v>
      </c>
      <c r="AU113" s="474">
        <f t="shared" si="16"/>
        <v>0</v>
      </c>
      <c r="AV113" s="474">
        <f t="shared" si="17"/>
        <v>0</v>
      </c>
      <c r="AW113" s="474">
        <f t="shared" si="18"/>
        <v>0</v>
      </c>
      <c r="AX113" s="474">
        <f t="shared" si="19"/>
        <v>861.09286052156654</v>
      </c>
      <c r="AY113" s="474">
        <f t="shared" si="20"/>
        <v>69.360564587859002</v>
      </c>
      <c r="AZ113" s="474">
        <f t="shared" si="21"/>
        <v>19.497272928546515</v>
      </c>
      <c r="BA113" s="474">
        <f t="shared" si="22"/>
        <v>50.357658188348523</v>
      </c>
      <c r="BB113" s="474">
        <f t="shared" si="23"/>
        <v>34.310800888342378</v>
      </c>
      <c r="BC113" s="475">
        <f t="shared" si="51"/>
        <v>2228.8062963921575</v>
      </c>
      <c r="BD113" s="647">
        <f t="shared" si="52"/>
        <v>0</v>
      </c>
      <c r="BE113" s="383">
        <f t="shared" si="53"/>
        <v>0.21182447069786997</v>
      </c>
      <c r="BF113" s="383">
        <f t="shared" si="54"/>
        <v>0.26865073511999693</v>
      </c>
      <c r="BG113" s="383">
        <f t="shared" si="55"/>
        <v>5.5321530403923645E-2</v>
      </c>
      <c r="BH113" s="383">
        <f t="shared" si="56"/>
        <v>0</v>
      </c>
      <c r="BI113" s="383">
        <f t="shared" si="57"/>
        <v>0</v>
      </c>
      <c r="BJ113" s="383">
        <f t="shared" si="58"/>
        <v>0</v>
      </c>
      <c r="BK113" s="383">
        <f t="shared" si="59"/>
        <v>0.46420326377820958</v>
      </c>
      <c r="BL113" s="383">
        <f t="shared" si="60"/>
        <v>1.0000000000000002</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83.784508636929587</v>
      </c>
      <c r="BW113" s="100">
        <f t="shared" si="63"/>
        <v>0.72582284760176385</v>
      </c>
      <c r="BX113" s="1385">
        <f t="shared" si="24"/>
        <v>34.571652827944376</v>
      </c>
      <c r="BY113" s="473">
        <f t="shared" si="64"/>
        <v>83.784508636929587</v>
      </c>
      <c r="BZ113" s="100">
        <f t="shared" si="65"/>
        <v>0.72582284760176385</v>
      </c>
      <c r="CA113" s="489">
        <f t="shared" si="25"/>
        <v>34.571652827944376</v>
      </c>
      <c r="CB113" s="579">
        <f t="shared" si="26"/>
        <v>0.3310458524972687</v>
      </c>
      <c r="CC113" s="471">
        <f t="shared" si="66"/>
        <v>0.37609455150304982</v>
      </c>
      <c r="CD113" s="100">
        <f t="shared" si="27"/>
        <v>0.3310458524972687</v>
      </c>
      <c r="CE113" s="471">
        <f t="shared" si="67"/>
        <v>0.37609455150304982</v>
      </c>
      <c r="CG113" s="473">
        <f t="shared" si="68"/>
        <v>1756.4871231243444</v>
      </c>
      <c r="CH113" s="474">
        <f t="shared" si="69"/>
        <v>773.46760831745564</v>
      </c>
      <c r="CI113" s="474">
        <f t="shared" si="70"/>
        <v>2945.7483191557781</v>
      </c>
      <c r="CJ113" s="474">
        <f t="shared" si="71"/>
        <v>3728.9471242876461</v>
      </c>
      <c r="CK113" s="474">
        <f t="shared" si="72"/>
        <v>44.881494641778232</v>
      </c>
      <c r="CL113" s="474">
        <f t="shared" si="73"/>
        <v>9249.531669527003</v>
      </c>
      <c r="CM113" s="576">
        <f t="shared" si="74"/>
        <v>0</v>
      </c>
    </row>
    <row r="114" spans="1:91">
      <c r="A114" s="89">
        <f>'Input data'!A134</f>
        <v>2034</v>
      </c>
      <c r="B114" s="152">
        <f>'Input data'!B134</f>
        <v>66.804167000000007</v>
      </c>
      <c r="C114" s="204">
        <f>'Input data'!C134</f>
        <v>5989.6789035031879</v>
      </c>
      <c r="D114" s="204">
        <f>'Input data'!D134</f>
        <v>33577293.218877912</v>
      </c>
      <c r="E114" s="579">
        <f t="shared" si="89"/>
        <v>1</v>
      </c>
      <c r="F114" s="100">
        <f t="shared" si="89"/>
        <v>0.37</v>
      </c>
      <c r="G114" s="475">
        <f>B114*F114*'Input data'!$C$9</f>
        <v>756.5320370800041</v>
      </c>
      <c r="H114" s="301">
        <f>'Input data'!I134</f>
        <v>424.26313389388866</v>
      </c>
      <c r="I114" s="474">
        <f>'Input data'!K134</f>
        <v>28342.545248590701</v>
      </c>
      <c r="J114" s="474">
        <f t="shared" ref="J114:J130" si="91">J113</f>
        <v>2228.8062963921584</v>
      </c>
      <c r="K114" s="475">
        <f t="shared" si="77"/>
        <v>10942.497347028037</v>
      </c>
      <c r="L114" s="100">
        <f t="shared" si="90"/>
        <v>0.7</v>
      </c>
      <c r="M114" s="100">
        <f t="shared" si="88"/>
        <v>0.6</v>
      </c>
      <c r="N114" s="100">
        <f t="shared" si="88"/>
        <v>0.9</v>
      </c>
      <c r="O114" s="100">
        <f t="shared" si="88"/>
        <v>0.9</v>
      </c>
      <c r="P114" s="100">
        <f t="shared" si="88"/>
        <v>0.23600000000000002</v>
      </c>
      <c r="Q114" s="473">
        <f t="shared" si="33"/>
        <v>303.47420500419139</v>
      </c>
      <c r="R114" s="474">
        <f t="shared" si="34"/>
        <v>211.77373239155042</v>
      </c>
      <c r="S114" s="474">
        <f t="shared" si="35"/>
        <v>620.16119005286555</v>
      </c>
      <c r="T114" s="474">
        <f t="shared" si="36"/>
        <v>417.57772300567694</v>
      </c>
      <c r="U114" s="475">
        <f t="shared" si="37"/>
        <v>0</v>
      </c>
      <c r="V114" s="474">
        <f t="shared" si="38"/>
        <v>1552.9868504542842</v>
      </c>
      <c r="W114" s="579">
        <f t="shared" si="87"/>
        <v>0.5</v>
      </c>
      <c r="X114" s="475">
        <f t="shared" si="39"/>
        <v>3033.4854703020706</v>
      </c>
      <c r="Y114" s="473">
        <f t="shared" si="78"/>
        <v>4586.4723207563547</v>
      </c>
      <c r="Z114" s="474">
        <f t="shared" si="79"/>
        <v>8584.8313226638402</v>
      </c>
      <c r="AA114" s="475">
        <f t="shared" si="80"/>
        <v>6356.0250262716818</v>
      </c>
      <c r="AB114" s="938">
        <f t="shared" si="40"/>
        <v>0.74037855694285581</v>
      </c>
      <c r="AC114" s="118" t="str">
        <f t="shared" si="41"/>
        <v>Yes</v>
      </c>
      <c r="AD114" s="938">
        <f t="shared" si="42"/>
        <v>0.74037855694285581</v>
      </c>
      <c r="AE114" s="579">
        <f t="shared" si="10"/>
        <v>0.33378029935901676</v>
      </c>
      <c r="AF114" s="475">
        <f t="shared" si="43"/>
        <v>282.6524580557919</v>
      </c>
      <c r="AG114" s="474">
        <f t="shared" si="44"/>
        <v>2228.8062963921584</v>
      </c>
      <c r="AH114" s="474">
        <f t="shared" si="81"/>
        <v>9322.0912504921926</v>
      </c>
      <c r="AI114" s="474">
        <f t="shared" si="82"/>
        <v>6437.6604656145792</v>
      </c>
      <c r="AJ114" s="474">
        <f t="shared" si="11"/>
        <v>893.80399842069266</v>
      </c>
      <c r="AK114" s="474">
        <f t="shared" si="45"/>
        <v>18882.36201091962</v>
      </c>
      <c r="AL114" s="640">
        <f t="shared" si="12"/>
        <v>0</v>
      </c>
      <c r="AM114" s="100">
        <f t="shared" si="46"/>
        <v>0.11803641382911977</v>
      </c>
      <c r="AN114" s="100">
        <f t="shared" si="47"/>
        <v>0.49369306896569676</v>
      </c>
      <c r="AO114" s="100">
        <f t="shared" si="48"/>
        <v>0.34093512569516976</v>
      </c>
      <c r="AP114" s="100">
        <f t="shared" si="49"/>
        <v>4.7335391510013855E-2</v>
      </c>
      <c r="AQ114" s="100">
        <f t="shared" si="50"/>
        <v>1.0000000000000002</v>
      </c>
      <c r="AR114" s="473">
        <f t="shared" si="13"/>
        <v>473.53075471120809</v>
      </c>
      <c r="AS114" s="474">
        <f t="shared" si="14"/>
        <v>600.56510438088969</v>
      </c>
      <c r="AT114" s="474">
        <f t="shared" si="15"/>
        <v>122.95919132288468</v>
      </c>
      <c r="AU114" s="474">
        <f t="shared" si="16"/>
        <v>0</v>
      </c>
      <c r="AV114" s="474">
        <f t="shared" si="17"/>
        <v>0</v>
      </c>
      <c r="AW114" s="474">
        <f t="shared" si="18"/>
        <v>0</v>
      </c>
      <c r="AX114" s="474">
        <f t="shared" si="19"/>
        <v>858.7059553612288</v>
      </c>
      <c r="AY114" s="474">
        <f t="shared" si="20"/>
        <v>69.168300667056783</v>
      </c>
      <c r="AZ114" s="474">
        <f t="shared" si="21"/>
        <v>19.443227489896014</v>
      </c>
      <c r="BA114" s="474">
        <f t="shared" si="22"/>
        <v>50.218069347582308</v>
      </c>
      <c r="BB114" s="474">
        <f t="shared" si="23"/>
        <v>34.215693111410978</v>
      </c>
      <c r="BC114" s="475">
        <f t="shared" si="51"/>
        <v>2228.8062963921575</v>
      </c>
      <c r="BD114" s="647">
        <f t="shared" si="52"/>
        <v>0</v>
      </c>
      <c r="BE114" s="383">
        <f t="shared" si="53"/>
        <v>0.21245935794318599</v>
      </c>
      <c r="BF114" s="383">
        <f t="shared" si="54"/>
        <v>0.26945594390730332</v>
      </c>
      <c r="BG114" s="383">
        <f t="shared" si="55"/>
        <v>5.5168181964454603E-2</v>
      </c>
      <c r="BH114" s="383">
        <f t="shared" si="56"/>
        <v>0</v>
      </c>
      <c r="BI114" s="383">
        <f t="shared" si="57"/>
        <v>0</v>
      </c>
      <c r="BJ114" s="383">
        <f t="shared" si="58"/>
        <v>0</v>
      </c>
      <c r="BK114" s="383">
        <f t="shared" si="59"/>
        <v>0.46291651618505603</v>
      </c>
      <c r="BL114" s="383">
        <f t="shared" si="60"/>
        <v>0.99999999999999989</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83.92392626228488</v>
      </c>
      <c r="BW114" s="100">
        <f t="shared" si="63"/>
        <v>0.73338732797378381</v>
      </c>
      <c r="BX114" s="1385">
        <f t="shared" si="24"/>
        <v>33.577293218877912</v>
      </c>
      <c r="BY114" s="473">
        <f t="shared" si="64"/>
        <v>83.92392626228488</v>
      </c>
      <c r="BZ114" s="100">
        <f t="shared" si="65"/>
        <v>0.73338732797378381</v>
      </c>
      <c r="CA114" s="489">
        <f t="shared" si="25"/>
        <v>33.577293218877912</v>
      </c>
      <c r="CB114" s="579">
        <f t="shared" si="26"/>
        <v>0.33378029935901676</v>
      </c>
      <c r="CC114" s="471">
        <f t="shared" si="66"/>
        <v>0.38430577685158385</v>
      </c>
      <c r="CD114" s="100">
        <f t="shared" si="27"/>
        <v>0.33378029935901676</v>
      </c>
      <c r="CE114" s="471">
        <f t="shared" si="67"/>
        <v>0.38430577685158385</v>
      </c>
      <c r="CG114" s="473">
        <f t="shared" si="68"/>
        <v>1770.2661958577826</v>
      </c>
      <c r="CH114" s="474">
        <f t="shared" si="69"/>
        <v>779.53521125724126</v>
      </c>
      <c r="CI114" s="474">
        <f t="shared" si="70"/>
        <v>2968.8567608913786</v>
      </c>
      <c r="CJ114" s="474">
        <f t="shared" si="71"/>
        <v>3758.1995070510966</v>
      </c>
      <c r="CK114" s="474">
        <f t="shared" si="72"/>
        <v>45.233575434693158</v>
      </c>
      <c r="CL114" s="474">
        <f t="shared" si="73"/>
        <v>9322.0912504921926</v>
      </c>
      <c r="CM114" s="576">
        <f t="shared" si="74"/>
        <v>0</v>
      </c>
    </row>
    <row r="115" spans="1:91">
      <c r="A115" s="89">
        <f>'Input data'!A135</f>
        <v>2035</v>
      </c>
      <c r="B115" s="152">
        <f>'Input data'!B135</f>
        <v>67.314132999999998</v>
      </c>
      <c r="C115" s="204">
        <f>'Input data'!C135</f>
        <v>6205.9410740491394</v>
      </c>
      <c r="D115" s="204">
        <f>'Input data'!D135</f>
        <v>32628056.308087319</v>
      </c>
      <c r="E115" s="579">
        <f t="shared" si="89"/>
        <v>1</v>
      </c>
      <c r="F115" s="100">
        <f t="shared" si="89"/>
        <v>0.37</v>
      </c>
      <c r="G115" s="475">
        <f>B115*F115*'Input data'!$C$9</f>
        <v>762.30721000928463</v>
      </c>
      <c r="H115" s="301">
        <f>'Input data'!I135</f>
        <v>424.26313389388866</v>
      </c>
      <c r="I115" s="474">
        <f>'Input data'!K135</f>
        <v>28558.90502193003</v>
      </c>
      <c r="J115" s="474">
        <f t="shared" si="91"/>
        <v>2228.8062963921584</v>
      </c>
      <c r="K115" s="475">
        <f t="shared" si="77"/>
        <v>11043.04372512778</v>
      </c>
      <c r="L115" s="100">
        <f t="shared" si="90"/>
        <v>0.7</v>
      </c>
      <c r="M115" s="100">
        <f t="shared" si="88"/>
        <v>0.6</v>
      </c>
      <c r="N115" s="100">
        <f t="shared" si="88"/>
        <v>0.9</v>
      </c>
      <c r="O115" s="100">
        <f t="shared" si="88"/>
        <v>0.9</v>
      </c>
      <c r="P115" s="100">
        <f t="shared" si="88"/>
        <v>0.23600000000000002</v>
      </c>
      <c r="Q115" s="473">
        <f t="shared" si="33"/>
        <v>305.79084980913535</v>
      </c>
      <c r="R115" s="474">
        <f t="shared" si="34"/>
        <v>213.39035913899261</v>
      </c>
      <c r="S115" s="474">
        <f t="shared" si="35"/>
        <v>624.89534266113742</v>
      </c>
      <c r="T115" s="474">
        <f t="shared" si="36"/>
        <v>420.76540501195541</v>
      </c>
      <c r="U115" s="475">
        <f t="shared" si="37"/>
        <v>0</v>
      </c>
      <c r="V115" s="474">
        <f t="shared" si="38"/>
        <v>1564.8419566212208</v>
      </c>
      <c r="W115" s="579">
        <f t="shared" si="87"/>
        <v>0.5</v>
      </c>
      <c r="X115" s="475">
        <f t="shared" si="39"/>
        <v>3033.4854703020706</v>
      </c>
      <c r="Y115" s="473">
        <f t="shared" si="78"/>
        <v>4598.3274269232916</v>
      </c>
      <c r="Z115" s="474">
        <f t="shared" si="79"/>
        <v>8673.5225945966467</v>
      </c>
      <c r="AA115" s="475">
        <f t="shared" si="80"/>
        <v>6444.7162982044883</v>
      </c>
      <c r="AB115" s="938">
        <f t="shared" si="40"/>
        <v>0.74303332099686459</v>
      </c>
      <c r="AC115" s="118" t="str">
        <f t="shared" si="41"/>
        <v>Yes</v>
      </c>
      <c r="AD115" s="938">
        <f t="shared" si="42"/>
        <v>0.74303332099686459</v>
      </c>
      <c r="AE115" s="579">
        <f t="shared" si="10"/>
        <v>0.33641930039232237</v>
      </c>
      <c r="AF115" s="475">
        <f t="shared" si="43"/>
        <v>281.53282720705249</v>
      </c>
      <c r="AG115" s="474">
        <f t="shared" si="44"/>
        <v>2228.8062963921584</v>
      </c>
      <c r="AH115" s="474">
        <f t="shared" si="81"/>
        <v>9393.2537213399828</v>
      </c>
      <c r="AI115" s="474">
        <f t="shared" si="82"/>
        <v>6437.6604656145792</v>
      </c>
      <c r="AJ115" s="474">
        <f t="shared" si="11"/>
        <v>891.41769113482849</v>
      </c>
      <c r="AK115" s="474">
        <f t="shared" si="45"/>
        <v>18951.138174481548</v>
      </c>
      <c r="AL115" s="640">
        <f t="shared" si="12"/>
        <v>0</v>
      </c>
      <c r="AM115" s="100">
        <f t="shared" si="46"/>
        <v>0.11760804421727733</v>
      </c>
      <c r="AN115" s="100">
        <f t="shared" si="47"/>
        <v>0.49565644210163418</v>
      </c>
      <c r="AO115" s="100">
        <f t="shared" si="48"/>
        <v>0.33969782745202826</v>
      </c>
      <c r="AP115" s="100">
        <f t="shared" si="49"/>
        <v>4.7037686229060238E-2</v>
      </c>
      <c r="AQ115" s="100">
        <f t="shared" si="50"/>
        <v>1</v>
      </c>
      <c r="AR115" s="473">
        <f t="shared" si="13"/>
        <v>474.88988882689119</v>
      </c>
      <c r="AS115" s="474">
        <f t="shared" si="14"/>
        <v>602.28885413511762</v>
      </c>
      <c r="AT115" s="474">
        <f t="shared" si="15"/>
        <v>122.63091083338563</v>
      </c>
      <c r="AU115" s="474">
        <f t="shared" si="16"/>
        <v>0</v>
      </c>
      <c r="AV115" s="474">
        <f t="shared" si="17"/>
        <v>0</v>
      </c>
      <c r="AW115" s="474">
        <f t="shared" si="18"/>
        <v>0</v>
      </c>
      <c r="AX115" s="474">
        <f t="shared" si="19"/>
        <v>856.41335398406522</v>
      </c>
      <c r="AY115" s="474">
        <f t="shared" si="20"/>
        <v>68.983632865028227</v>
      </c>
      <c r="AZ115" s="474">
        <f t="shared" si="21"/>
        <v>19.391317322228605</v>
      </c>
      <c r="BA115" s="474">
        <f t="shared" si="22"/>
        <v>50.083995495845301</v>
      </c>
      <c r="BB115" s="474">
        <f t="shared" si="23"/>
        <v>34.124342929596033</v>
      </c>
      <c r="BC115" s="475">
        <f t="shared" si="51"/>
        <v>2228.806296392157</v>
      </c>
      <c r="BD115" s="647">
        <f t="shared" si="52"/>
        <v>0</v>
      </c>
      <c r="BE115" s="383">
        <f t="shared" si="53"/>
        <v>0.21306916154876773</v>
      </c>
      <c r="BF115" s="383">
        <f t="shared" si="54"/>
        <v>0.27022933985338371</v>
      </c>
      <c r="BG115" s="383">
        <f t="shared" si="55"/>
        <v>5.5020892139389758E-2</v>
      </c>
      <c r="BH115" s="383">
        <f t="shared" si="56"/>
        <v>0</v>
      </c>
      <c r="BI115" s="383">
        <f t="shared" si="57"/>
        <v>0</v>
      </c>
      <c r="BJ115" s="383">
        <f t="shared" si="58"/>
        <v>0</v>
      </c>
      <c r="BK115" s="383">
        <f t="shared" si="59"/>
        <v>0.46168060645845921</v>
      </c>
      <c r="BL115" s="383">
        <f t="shared" si="60"/>
        <v>1.0000000000000004</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84.152359740046606</v>
      </c>
      <c r="BW115" s="100">
        <f t="shared" si="63"/>
        <v>0.74087904191155274</v>
      </c>
      <c r="BX115" s="1385">
        <f t="shared" si="24"/>
        <v>32.628056308087316</v>
      </c>
      <c r="BY115" s="473">
        <f t="shared" si="64"/>
        <v>84.152359740046606</v>
      </c>
      <c r="BZ115" s="100">
        <f t="shared" si="65"/>
        <v>0.74087904191155274</v>
      </c>
      <c r="CA115" s="489">
        <f t="shared" si="25"/>
        <v>32.628056308087316</v>
      </c>
      <c r="CB115" s="579">
        <f t="shared" si="26"/>
        <v>0.33641930039232237</v>
      </c>
      <c r="CC115" s="471">
        <f t="shared" si="66"/>
        <v>0.392301275752582</v>
      </c>
      <c r="CD115" s="100">
        <f t="shared" si="27"/>
        <v>0.33641930039232237</v>
      </c>
      <c r="CE115" s="471">
        <f t="shared" si="67"/>
        <v>0.392301275752582</v>
      </c>
      <c r="CG115" s="473">
        <f t="shared" si="68"/>
        <v>1783.7799572199565</v>
      </c>
      <c r="CH115" s="474">
        <f t="shared" si="69"/>
        <v>785.4859845607092</v>
      </c>
      <c r="CI115" s="474">
        <f t="shared" si="70"/>
        <v>2991.5202574203408</v>
      </c>
      <c r="CJ115" s="474">
        <f t="shared" si="71"/>
        <v>3786.8886451076014</v>
      </c>
      <c r="CK115" s="474">
        <f t="shared" si="72"/>
        <v>45.57887703137542</v>
      </c>
      <c r="CL115" s="474">
        <f t="shared" si="73"/>
        <v>9393.2537213399828</v>
      </c>
      <c r="CM115" s="576">
        <f t="shared" si="74"/>
        <v>0</v>
      </c>
    </row>
    <row r="116" spans="1:91">
      <c r="A116" s="89">
        <f>'Input data'!A136</f>
        <v>2036</v>
      </c>
      <c r="B116" s="152">
        <f>'Input data'!B136</f>
        <v>67.815933000000001</v>
      </c>
      <c r="C116" s="204">
        <f>'Input data'!C136</f>
        <v>6424.7892551460491</v>
      </c>
      <c r="D116" s="204">
        <f>'Input data'!D136</f>
        <v>31504144.910991076</v>
      </c>
      <c r="E116" s="579">
        <f t="shared" si="89"/>
        <v>1</v>
      </c>
      <c r="F116" s="100">
        <f t="shared" si="89"/>
        <v>0.37</v>
      </c>
      <c r="G116" s="475">
        <f>B116*F116*'Input data'!$C$9</f>
        <v>767.98990606336088</v>
      </c>
      <c r="H116" s="301">
        <f>'Input data'!I136</f>
        <v>424.26313389388866</v>
      </c>
      <c r="I116" s="474">
        <f>'Input data'!K136</f>
        <v>28771.800262517983</v>
      </c>
      <c r="J116" s="474">
        <f t="shared" si="91"/>
        <v>2228.8062963921584</v>
      </c>
      <c r="K116" s="475">
        <f t="shared" si="77"/>
        <v>11141.980070943877</v>
      </c>
      <c r="L116" s="100">
        <f t="shared" si="90"/>
        <v>0.7</v>
      </c>
      <c r="M116" s="100">
        <f t="shared" si="88"/>
        <v>0.6</v>
      </c>
      <c r="N116" s="100">
        <f t="shared" si="88"/>
        <v>0.9</v>
      </c>
      <c r="O116" s="100">
        <f t="shared" si="88"/>
        <v>0.9</v>
      </c>
      <c r="P116" s="100">
        <f t="shared" si="88"/>
        <v>0.23600000000000002</v>
      </c>
      <c r="Q116" s="473">
        <f t="shared" si="33"/>
        <v>308.07039856948609</v>
      </c>
      <c r="R116" s="474">
        <f t="shared" si="34"/>
        <v>214.98109911355255</v>
      </c>
      <c r="S116" s="474">
        <f t="shared" si="35"/>
        <v>629.55368807795139</v>
      </c>
      <c r="T116" s="474">
        <f t="shared" si="36"/>
        <v>423.90204320107068</v>
      </c>
      <c r="U116" s="475">
        <f t="shared" si="37"/>
        <v>0</v>
      </c>
      <c r="V116" s="474">
        <f t="shared" si="38"/>
        <v>1576.5072289620607</v>
      </c>
      <c r="W116" s="579">
        <f t="shared" si="87"/>
        <v>0.5</v>
      </c>
      <c r="X116" s="475">
        <f t="shared" si="39"/>
        <v>3033.4854703020706</v>
      </c>
      <c r="Y116" s="473">
        <f t="shared" si="78"/>
        <v>4609.9926992641313</v>
      </c>
      <c r="Z116" s="474">
        <f t="shared" si="79"/>
        <v>8760.7936680719031</v>
      </c>
      <c r="AA116" s="475">
        <f t="shared" si="80"/>
        <v>6531.9873716797447</v>
      </c>
      <c r="AB116" s="938">
        <f t="shared" si="40"/>
        <v>0.74559310710456672</v>
      </c>
      <c r="AC116" s="118" t="str">
        <f t="shared" si="41"/>
        <v>Yes</v>
      </c>
      <c r="AD116" s="938">
        <f t="shared" si="42"/>
        <v>0.74559310710456672</v>
      </c>
      <c r="AE116" s="579">
        <f t="shared" si="10"/>
        <v>0.33897566279026481</v>
      </c>
      <c r="AF116" s="475">
        <f t="shared" si="43"/>
        <v>280.44825688473293</v>
      </c>
      <c r="AG116" s="474">
        <f t="shared" si="44"/>
        <v>2228.8062963921584</v>
      </c>
      <c r="AH116" s="474">
        <f t="shared" si="81"/>
        <v>9463.2766794811578</v>
      </c>
      <c r="AI116" s="474">
        <f t="shared" si="82"/>
        <v>6437.6604656145792</v>
      </c>
      <c r="AJ116" s="474">
        <f t="shared" si="11"/>
        <v>889.11675737393909</v>
      </c>
      <c r="AK116" s="474">
        <f t="shared" si="45"/>
        <v>19018.860198861836</v>
      </c>
      <c r="AL116" s="640">
        <f t="shared" si="12"/>
        <v>0</v>
      </c>
      <c r="AM116" s="100">
        <f t="shared" si="46"/>
        <v>0.11718926755271797</v>
      </c>
      <c r="AN116" s="100">
        <f t="shared" si="47"/>
        <v>0.49757328149704144</v>
      </c>
      <c r="AO116" s="100">
        <f t="shared" si="48"/>
        <v>0.33848823737606709</v>
      </c>
      <c r="AP116" s="100">
        <f t="shared" si="49"/>
        <v>4.6749213574173464E-2</v>
      </c>
      <c r="AQ116" s="100">
        <f t="shared" si="50"/>
        <v>1</v>
      </c>
      <c r="AR116" s="473">
        <f t="shared" si="13"/>
        <v>476.20039799344994</v>
      </c>
      <c r="AS116" s="474">
        <f t="shared" si="14"/>
        <v>603.95093429902704</v>
      </c>
      <c r="AT116" s="474">
        <f t="shared" si="15"/>
        <v>122.31437504363036</v>
      </c>
      <c r="AU116" s="474">
        <f t="shared" si="16"/>
        <v>0</v>
      </c>
      <c r="AV116" s="474">
        <f t="shared" si="17"/>
        <v>0</v>
      </c>
      <c r="AW116" s="474">
        <f t="shared" si="18"/>
        <v>0</v>
      </c>
      <c r="AX116" s="474">
        <f t="shared" si="19"/>
        <v>854.20277367019503</v>
      </c>
      <c r="AY116" s="474">
        <f t="shared" si="20"/>
        <v>68.805571815324527</v>
      </c>
      <c r="AZ116" s="474">
        <f t="shared" si="21"/>
        <v>19.341264314375458</v>
      </c>
      <c r="BA116" s="474">
        <f t="shared" si="22"/>
        <v>49.954718326160815</v>
      </c>
      <c r="BB116" s="474">
        <f t="shared" si="23"/>
        <v>34.036260929995017</v>
      </c>
      <c r="BC116" s="475">
        <f t="shared" si="51"/>
        <v>2228.8062963921584</v>
      </c>
      <c r="BD116" s="647">
        <f t="shared" si="52"/>
        <v>0</v>
      </c>
      <c r="BE116" s="383">
        <f t="shared" si="53"/>
        <v>0.21365714856615897</v>
      </c>
      <c r="BF116" s="383">
        <f t="shared" si="54"/>
        <v>0.27097506646345271</v>
      </c>
      <c r="BG116" s="383">
        <f t="shared" si="55"/>
        <v>5.4878871816552495E-2</v>
      </c>
      <c r="BH116" s="383">
        <f t="shared" si="56"/>
        <v>0</v>
      </c>
      <c r="BI116" s="383">
        <f t="shared" si="57"/>
        <v>0</v>
      </c>
      <c r="BJ116" s="383">
        <f t="shared" si="58"/>
        <v>0</v>
      </c>
      <c r="BK116" s="383">
        <f t="shared" si="59"/>
        <v>0.46048891315383572</v>
      </c>
      <c r="BL116" s="383">
        <f t="shared" si="60"/>
        <v>1</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84.218324480347107</v>
      </c>
      <c r="BW116" s="100">
        <f t="shared" si="63"/>
        <v>0.74908912789023818</v>
      </c>
      <c r="BX116" s="1385">
        <f t="shared" si="24"/>
        <v>31.504144910991077</v>
      </c>
      <c r="BY116" s="473">
        <f t="shared" si="64"/>
        <v>84.218324480347107</v>
      </c>
      <c r="BZ116" s="100">
        <f t="shared" si="65"/>
        <v>0.74908912789023818</v>
      </c>
      <c r="CA116" s="489">
        <f t="shared" si="25"/>
        <v>31.504144910991077</v>
      </c>
      <c r="CB116" s="579">
        <f t="shared" si="26"/>
        <v>0.33897566279026481</v>
      </c>
      <c r="CC116" s="471">
        <f t="shared" si="66"/>
        <v>0.40074615316048523</v>
      </c>
      <c r="CD116" s="100">
        <f t="shared" si="27"/>
        <v>0.33897566279026481</v>
      </c>
      <c r="CE116" s="471">
        <f t="shared" si="67"/>
        <v>0.40074615316048523</v>
      </c>
      <c r="CG116" s="473">
        <f t="shared" si="68"/>
        <v>1797.0773249886681</v>
      </c>
      <c r="CH116" s="474">
        <f t="shared" si="69"/>
        <v>791.3414691296415</v>
      </c>
      <c r="CI116" s="474">
        <f t="shared" si="70"/>
        <v>3013.8208471816843</v>
      </c>
      <c r="CJ116" s="474">
        <f t="shared" si="71"/>
        <v>3815.1183888096411</v>
      </c>
      <c r="CK116" s="474">
        <f t="shared" si="72"/>
        <v>45.918649371521944</v>
      </c>
      <c r="CL116" s="474">
        <f t="shared" si="73"/>
        <v>9463.276679481156</v>
      </c>
      <c r="CM116" s="576">
        <f t="shared" si="74"/>
        <v>0</v>
      </c>
    </row>
    <row r="117" spans="1:91" s="1" customFormat="1">
      <c r="A117" s="89">
        <f>'Input data'!A137</f>
        <v>2037</v>
      </c>
      <c r="B117" s="152">
        <f>'Input data'!B137</f>
        <v>68.308245999999997</v>
      </c>
      <c r="C117" s="204">
        <f>'Input data'!C137</f>
        <v>6655.032765571701</v>
      </c>
      <c r="D117" s="204">
        <f>'Input data'!D137</f>
        <v>30497122.733832452</v>
      </c>
      <c r="E117" s="579">
        <f t="shared" si="89"/>
        <v>1</v>
      </c>
      <c r="F117" s="100">
        <f t="shared" si="89"/>
        <v>0.37</v>
      </c>
      <c r="G117" s="475">
        <f>B117*F117*'Input data'!$C$9</f>
        <v>773.56516541463702</v>
      </c>
      <c r="H117" s="301">
        <f>'Input data'!I137</f>
        <v>424.26313389388866</v>
      </c>
      <c r="I117" s="474">
        <f>'Input data'!K137</f>
        <v>28980.670518754683</v>
      </c>
      <c r="J117" s="474">
        <f t="shared" si="91"/>
        <v>2228.8062963921584</v>
      </c>
      <c r="K117" s="475">
        <f t="shared" si="77"/>
        <v>11239.04593227859</v>
      </c>
      <c r="L117" s="100">
        <f t="shared" si="90"/>
        <v>0.7</v>
      </c>
      <c r="M117" s="100">
        <f t="shared" si="88"/>
        <v>0.6</v>
      </c>
      <c r="N117" s="100">
        <f t="shared" si="88"/>
        <v>0.9</v>
      </c>
      <c r="O117" s="100">
        <f t="shared" si="88"/>
        <v>0.9</v>
      </c>
      <c r="P117" s="100">
        <f>P116</f>
        <v>0.23600000000000002</v>
      </c>
      <c r="Q117" s="473">
        <f t="shared" si="33"/>
        <v>310.30685032088991</v>
      </c>
      <c r="R117" s="474">
        <f t="shared" si="34"/>
        <v>216.54176465579155</v>
      </c>
      <c r="S117" s="474">
        <f t="shared" si="35"/>
        <v>634.12396310223994</v>
      </c>
      <c r="T117" s="474">
        <f t="shared" si="36"/>
        <v>426.97938030110663</v>
      </c>
      <c r="U117" s="475">
        <f t="shared" si="37"/>
        <v>0</v>
      </c>
      <c r="V117" s="474">
        <f t="shared" si="38"/>
        <v>1587.9519583800279</v>
      </c>
      <c r="W117" s="579">
        <f t="shared" si="87"/>
        <v>0.5</v>
      </c>
      <c r="X117" s="475">
        <f t="shared" si="39"/>
        <v>3033.4854703020706</v>
      </c>
      <c r="Y117" s="473">
        <f t="shared" si="78"/>
        <v>4621.4374286820985</v>
      </c>
      <c r="Z117" s="474">
        <f t="shared" si="79"/>
        <v>8846.41479998865</v>
      </c>
      <c r="AA117" s="475">
        <f t="shared" si="80"/>
        <v>6617.6085035964916</v>
      </c>
      <c r="AB117" s="938">
        <f t="shared" si="40"/>
        <v>0.74805541603192538</v>
      </c>
      <c r="AC117" s="118" t="str">
        <f t="shared" si="41"/>
        <v>Yes</v>
      </c>
      <c r="AD117" s="938">
        <f t="shared" si="42"/>
        <v>0.74805541603192538</v>
      </c>
      <c r="AE117" s="579">
        <f t="shared" si="10"/>
        <v>0.34144567217061761</v>
      </c>
      <c r="AF117" s="475">
        <f t="shared" si="43"/>
        <v>279.40032296427711</v>
      </c>
      <c r="AG117" s="474">
        <f t="shared" si="44"/>
        <v>2228.8062963921584</v>
      </c>
      <c r="AH117" s="474">
        <f t="shared" si="81"/>
        <v>9531.9757878736546</v>
      </c>
      <c r="AI117" s="474">
        <f t="shared" si="82"/>
        <v>6437.6604656145792</v>
      </c>
      <c r="AJ117" s="474">
        <f t="shared" si="11"/>
        <v>886.90344364290047</v>
      </c>
      <c r="AK117" s="474">
        <f t="shared" si="45"/>
        <v>19085.34599352329</v>
      </c>
      <c r="AL117" s="640">
        <f t="shared" si="12"/>
        <v>0</v>
      </c>
      <c r="AM117" s="100">
        <f t="shared" si="46"/>
        <v>0.11678102650842774</v>
      </c>
      <c r="AN117" s="100">
        <f t="shared" si="47"/>
        <v>0.49943950668268627</v>
      </c>
      <c r="AO117" s="100">
        <f t="shared" si="48"/>
        <v>0.33730907827394024</v>
      </c>
      <c r="AP117" s="100">
        <f t="shared" si="49"/>
        <v>4.6470388534945908E-2</v>
      </c>
      <c r="AQ117" s="100">
        <f t="shared" si="50"/>
        <v>1.0000000000000002</v>
      </c>
      <c r="AR117" s="473">
        <f t="shared" si="13"/>
        <v>477.4610027019815</v>
      </c>
      <c r="AS117" s="474">
        <f t="shared" si="14"/>
        <v>605.54972210917447</v>
      </c>
      <c r="AT117" s="474">
        <f t="shared" si="15"/>
        <v>122.00989300171379</v>
      </c>
      <c r="AU117" s="474">
        <f t="shared" si="16"/>
        <v>0</v>
      </c>
      <c r="AV117" s="474">
        <f t="shared" si="17"/>
        <v>0</v>
      </c>
      <c r="AW117" s="474">
        <f t="shared" si="18"/>
        <v>0</v>
      </c>
      <c r="AX117" s="474">
        <f t="shared" si="19"/>
        <v>852.07637270836904</v>
      </c>
      <c r="AY117" s="474">
        <f t="shared" si="20"/>
        <v>68.634291366938186</v>
      </c>
      <c r="AZ117" s="474">
        <f t="shared" si="21"/>
        <v>19.293117335333992</v>
      </c>
      <c r="BA117" s="474">
        <f t="shared" si="22"/>
        <v>49.830364057630305</v>
      </c>
      <c r="BB117" s="474">
        <f t="shared" si="23"/>
        <v>33.951533111016474</v>
      </c>
      <c r="BC117" s="475">
        <f t="shared" si="51"/>
        <v>2228.8062963921579</v>
      </c>
      <c r="BD117" s="647">
        <f t="shared" si="52"/>
        <v>0</v>
      </c>
      <c r="BE117" s="383">
        <f t="shared" si="53"/>
        <v>0.2142227449172516</v>
      </c>
      <c r="BF117" s="383">
        <f t="shared" si="54"/>
        <v>0.27169239565115988</v>
      </c>
      <c r="BG117" s="383">
        <f t="shared" si="55"/>
        <v>5.474225965675672E-2</v>
      </c>
      <c r="BH117" s="383">
        <f t="shared" si="56"/>
        <v>0</v>
      </c>
      <c r="BI117" s="383">
        <f t="shared" si="57"/>
        <v>0</v>
      </c>
      <c r="BJ117" s="383">
        <f t="shared" si="58"/>
        <v>0</v>
      </c>
      <c r="BK117" s="383">
        <f t="shared" si="59"/>
        <v>0.45934259977483177</v>
      </c>
      <c r="BL117" s="383">
        <f t="shared" si="60"/>
        <v>1</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84.45837228605069</v>
      </c>
      <c r="BW117" s="100">
        <f t="shared" si="63"/>
        <v>0.75695624505799386</v>
      </c>
      <c r="BX117" s="1385">
        <f t="shared" si="24"/>
        <v>30.497122733832452</v>
      </c>
      <c r="BY117" s="473">
        <f t="shared" si="64"/>
        <v>84.45837228605069</v>
      </c>
      <c r="BZ117" s="100">
        <f t="shared" si="65"/>
        <v>0.75695624505799386</v>
      </c>
      <c r="CA117" s="489">
        <f t="shared" si="25"/>
        <v>30.497122733832452</v>
      </c>
      <c r="CB117" s="579">
        <f t="shared" si="26"/>
        <v>0.34144567217061761</v>
      </c>
      <c r="CC117" s="471">
        <f t="shared" si="66"/>
        <v>0.40873202816001553</v>
      </c>
      <c r="CD117" s="100">
        <f t="shared" si="27"/>
        <v>0.34144567217061761</v>
      </c>
      <c r="CE117" s="471">
        <f t="shared" si="67"/>
        <v>0.40873202816001553</v>
      </c>
      <c r="CG117" s="473">
        <f t="shared" si="68"/>
        <v>1810.123293538524</v>
      </c>
      <c r="CH117" s="474">
        <f t="shared" si="69"/>
        <v>797.08625026671757</v>
      </c>
      <c r="CI117" s="474">
        <f t="shared" si="70"/>
        <v>3035.6998233617887</v>
      </c>
      <c r="CJ117" s="474">
        <f t="shared" si="71"/>
        <v>3842.8144227099638</v>
      </c>
      <c r="CK117" s="474">
        <f t="shared" si="72"/>
        <v>46.251997996660556</v>
      </c>
      <c r="CL117" s="474">
        <f t="shared" si="73"/>
        <v>9531.9757878736546</v>
      </c>
      <c r="CM117" s="576">
        <f t="shared" si="74"/>
        <v>0</v>
      </c>
    </row>
    <row r="118" spans="1:91">
      <c r="A118" s="89">
        <f>'Input data'!A138</f>
        <v>2038</v>
      </c>
      <c r="B118" s="152">
        <f>'Input data'!B138</f>
        <v>68.788494999999998</v>
      </c>
      <c r="C118" s="204">
        <f>'Input data'!C138</f>
        <v>6896.2705236743814</v>
      </c>
      <c r="D118" s="204">
        <f>'Input data'!D138</f>
        <v>29296855.10761394</v>
      </c>
      <c r="E118" s="579">
        <f t="shared" si="89"/>
        <v>1</v>
      </c>
      <c r="F118" s="100">
        <f t="shared" si="89"/>
        <v>0.37</v>
      </c>
      <c r="G118" s="475">
        <f>B118*F118*'Input data'!$C$9</f>
        <v>779.00380450844739</v>
      </c>
      <c r="H118" s="301">
        <f>'Input data'!I138</f>
        <v>424.26313389388866</v>
      </c>
      <c r="I118" s="474">
        <f>'Input data'!K138</f>
        <v>29184.422464544088</v>
      </c>
      <c r="J118" s="474">
        <f t="shared" si="91"/>
        <v>2228.8062963921584</v>
      </c>
      <c r="K118" s="475">
        <f t="shared" si="77"/>
        <v>11333.73322032529</v>
      </c>
      <c r="L118" s="100">
        <f t="shared" si="90"/>
        <v>0.7</v>
      </c>
      <c r="M118" s="100">
        <f t="shared" si="88"/>
        <v>0.6</v>
      </c>
      <c r="N118" s="100">
        <f t="shared" si="88"/>
        <v>0.9</v>
      </c>
      <c r="O118" s="100">
        <f t="shared" si="88"/>
        <v>0.9</v>
      </c>
      <c r="P118" s="100">
        <f t="shared" si="88"/>
        <v>0.23600000000000002</v>
      </c>
      <c r="Q118" s="473">
        <f t="shared" si="33"/>
        <v>312.48849841297761</v>
      </c>
      <c r="R118" s="474">
        <f t="shared" si="34"/>
        <v>218.06418650123294</v>
      </c>
      <c r="S118" s="474">
        <f t="shared" si="35"/>
        <v>638.58224474448707</v>
      </c>
      <c r="T118" s="474">
        <f t="shared" si="36"/>
        <v>429.98130806851304</v>
      </c>
      <c r="U118" s="475">
        <f t="shared" si="37"/>
        <v>0</v>
      </c>
      <c r="V118" s="474">
        <f t="shared" si="38"/>
        <v>1599.1162377272108</v>
      </c>
      <c r="W118" s="579">
        <f t="shared" si="87"/>
        <v>0.5</v>
      </c>
      <c r="X118" s="475">
        <f t="shared" si="39"/>
        <v>3033.4854703020706</v>
      </c>
      <c r="Y118" s="473">
        <f t="shared" si="78"/>
        <v>4632.6017080292813</v>
      </c>
      <c r="Z118" s="474">
        <f t="shared" si="79"/>
        <v>8929.9378086881661</v>
      </c>
      <c r="AA118" s="475">
        <f t="shared" si="80"/>
        <v>6701.1315122960077</v>
      </c>
      <c r="AB118" s="938">
        <f t="shared" si="40"/>
        <v>0.75041189041387324</v>
      </c>
      <c r="AC118" s="118" t="str">
        <f t="shared" si="41"/>
        <v>Yes</v>
      </c>
      <c r="AD118" s="938">
        <f t="shared" si="42"/>
        <v>0.75041189041387324</v>
      </c>
      <c r="AE118" s="579">
        <f t="shared" si="10"/>
        <v>0.34381968701882526</v>
      </c>
      <c r="AF118" s="475">
        <f t="shared" si="43"/>
        <v>278.39311598486591</v>
      </c>
      <c r="AG118" s="474">
        <f t="shared" si="44"/>
        <v>2228.8062963921584</v>
      </c>
      <c r="AH118" s="474">
        <f t="shared" si="81"/>
        <v>9598.9914427647273</v>
      </c>
      <c r="AI118" s="474">
        <f t="shared" si="82"/>
        <v>6437.6604656145792</v>
      </c>
      <c r="AJ118" s="474">
        <f t="shared" si="11"/>
        <v>884.7852621879033</v>
      </c>
      <c r="AK118" s="474">
        <f t="shared" si="45"/>
        <v>19150.243466959368</v>
      </c>
      <c r="AL118" s="640">
        <f t="shared" si="12"/>
        <v>0</v>
      </c>
      <c r="AM118" s="100">
        <f t="shared" si="46"/>
        <v>0.11638527208479628</v>
      </c>
      <c r="AN118" s="100">
        <f t="shared" si="47"/>
        <v>0.50124644416799335</v>
      </c>
      <c r="AO118" s="100">
        <f t="shared" si="48"/>
        <v>0.33616598539447895</v>
      </c>
      <c r="AP118" s="100">
        <f t="shared" si="49"/>
        <v>4.6202298352731465E-2</v>
      </c>
      <c r="AQ118" s="100">
        <f t="shared" si="50"/>
        <v>1</v>
      </c>
      <c r="AR118" s="473">
        <f t="shared" si="13"/>
        <v>478.66742431236986</v>
      </c>
      <c r="AS118" s="474">
        <f t="shared" si="14"/>
        <v>607.07979109236476</v>
      </c>
      <c r="AT118" s="474">
        <f t="shared" si="15"/>
        <v>121.71849815536964</v>
      </c>
      <c r="AU118" s="474">
        <f t="shared" si="16"/>
        <v>0</v>
      </c>
      <c r="AV118" s="474">
        <f t="shared" si="17"/>
        <v>0</v>
      </c>
      <c r="AW118" s="474">
        <f t="shared" si="18"/>
        <v>0</v>
      </c>
      <c r="AX118" s="474">
        <f t="shared" si="19"/>
        <v>850.04136835265376</v>
      </c>
      <c r="AY118" s="474">
        <f t="shared" si="20"/>
        <v>68.4703728657841</v>
      </c>
      <c r="AZ118" s="474">
        <f t="shared" si="21"/>
        <v>19.247039801593711</v>
      </c>
      <c r="BA118" s="474">
        <f t="shared" si="22"/>
        <v>49.711354763214771</v>
      </c>
      <c r="BB118" s="474">
        <f t="shared" si="23"/>
        <v>33.870447048807613</v>
      </c>
      <c r="BC118" s="475">
        <f t="shared" si="51"/>
        <v>2228.8062963921584</v>
      </c>
      <c r="BD118" s="647">
        <f t="shared" si="52"/>
        <v>0</v>
      </c>
      <c r="BE118" s="383">
        <f t="shared" si="53"/>
        <v>0.21476403090174523</v>
      </c>
      <c r="BF118" s="383">
        <f t="shared" si="54"/>
        <v>0.27237889271717541</v>
      </c>
      <c r="BG118" s="383">
        <f t="shared" si="55"/>
        <v>5.4611519337682844E-2</v>
      </c>
      <c r="BH118" s="383">
        <f t="shared" si="56"/>
        <v>0</v>
      </c>
      <c r="BI118" s="383">
        <f t="shared" si="57"/>
        <v>0</v>
      </c>
      <c r="BJ118" s="383">
        <f t="shared" si="58"/>
        <v>0</v>
      </c>
      <c r="BK118" s="383">
        <f t="shared" si="59"/>
        <v>0.45824555704339642</v>
      </c>
      <c r="BL118" s="383">
        <f t="shared" si="60"/>
        <v>0.99999999999999989</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84.559959832039013</v>
      </c>
      <c r="BW118" s="100">
        <f t="shared" si="63"/>
        <v>0.76576479695232957</v>
      </c>
      <c r="BX118" s="1385">
        <f t="shared" si="24"/>
        <v>29.29685510761394</v>
      </c>
      <c r="BY118" s="473">
        <f t="shared" si="64"/>
        <v>84.559959832039013</v>
      </c>
      <c r="BZ118" s="100">
        <f t="shared" si="65"/>
        <v>0.76576479695232957</v>
      </c>
      <c r="CA118" s="489">
        <f t="shared" si="25"/>
        <v>29.29685510761394</v>
      </c>
      <c r="CB118" s="579">
        <f t="shared" si="26"/>
        <v>0.34381968701882526</v>
      </c>
      <c r="CC118" s="471">
        <f t="shared" si="66"/>
        <v>0.41736946549429477</v>
      </c>
      <c r="CD118" s="100">
        <f t="shared" si="27"/>
        <v>0.34381968701882526</v>
      </c>
      <c r="CE118" s="471">
        <f t="shared" si="67"/>
        <v>0.41736946549429477</v>
      </c>
      <c r="CG118" s="473">
        <f t="shared" si="68"/>
        <v>1822.8495740757021</v>
      </c>
      <c r="CH118" s="474">
        <f t="shared" si="69"/>
        <v>802.69025705975298</v>
      </c>
      <c r="CI118" s="474">
        <f t="shared" si="70"/>
        <v>3057.0426610108429</v>
      </c>
      <c r="CJ118" s="474">
        <f t="shared" si="71"/>
        <v>3869.8317726166206</v>
      </c>
      <c r="CK118" s="474">
        <f t="shared" si="72"/>
        <v>46.577178001808079</v>
      </c>
      <c r="CL118" s="474">
        <f t="shared" si="73"/>
        <v>9598.9914427647273</v>
      </c>
      <c r="CM118" s="576">
        <f t="shared" si="74"/>
        <v>0</v>
      </c>
    </row>
    <row r="119" spans="1:91">
      <c r="A119" s="89">
        <f>'Input data'!A139</f>
        <v>2039</v>
      </c>
      <c r="B119" s="152">
        <f>'Input data'!B139</f>
        <v>69.256822999999997</v>
      </c>
      <c r="C119" s="204">
        <f>'Input data'!C139</f>
        <v>7141.3467562484384</v>
      </c>
      <c r="D119" s="204">
        <f>'Input data'!D139</f>
        <v>27723359.898958791</v>
      </c>
      <c r="E119" s="579">
        <f t="shared" si="89"/>
        <v>1</v>
      </c>
      <c r="F119" s="100">
        <f t="shared" si="89"/>
        <v>0.37</v>
      </c>
      <c r="G119" s="475">
        <f>B119*F119*'Input data'!$C$9</f>
        <v>784.30744276594714</v>
      </c>
      <c r="H119" s="301">
        <f>'Input data'!I139</f>
        <v>424.26313389388866</v>
      </c>
      <c r="I119" s="474">
        <f>'Input data'!K139</f>
        <v>29383.116769514349</v>
      </c>
      <c r="J119" s="474">
        <f t="shared" si="91"/>
        <v>2228.8062963921584</v>
      </c>
      <c r="K119" s="475">
        <f t="shared" si="77"/>
        <v>11426.070129379419</v>
      </c>
      <c r="L119" s="100">
        <f t="shared" si="90"/>
        <v>0.7</v>
      </c>
      <c r="M119" s="100">
        <f t="shared" si="88"/>
        <v>0.6</v>
      </c>
      <c r="N119" s="100">
        <f t="shared" si="88"/>
        <v>0.9</v>
      </c>
      <c r="O119" s="100">
        <f t="shared" si="88"/>
        <v>0.9</v>
      </c>
      <c r="P119" s="100">
        <f t="shared" si="88"/>
        <v>0.23600000000000002</v>
      </c>
      <c r="Q119" s="473">
        <f t="shared" si="33"/>
        <v>314.6159924580902</v>
      </c>
      <c r="R119" s="474">
        <f t="shared" si="34"/>
        <v>219.54881796955829</v>
      </c>
      <c r="S119" s="474">
        <f t="shared" si="35"/>
        <v>642.92986051245362</v>
      </c>
      <c r="T119" s="474">
        <f t="shared" si="36"/>
        <v>432.90872036391374</v>
      </c>
      <c r="U119" s="475">
        <f t="shared" si="37"/>
        <v>0</v>
      </c>
      <c r="V119" s="474">
        <f t="shared" si="38"/>
        <v>1610.0033913040158</v>
      </c>
      <c r="W119" s="579">
        <f t="shared" si="87"/>
        <v>0.5</v>
      </c>
      <c r="X119" s="475">
        <f t="shared" si="39"/>
        <v>3033.4854703020706</v>
      </c>
      <c r="Y119" s="473">
        <f t="shared" si="78"/>
        <v>4643.4888616060862</v>
      </c>
      <c r="Z119" s="474">
        <f t="shared" si="79"/>
        <v>9011.3875641654922</v>
      </c>
      <c r="AA119" s="475">
        <f t="shared" si="80"/>
        <v>6782.5812677733338</v>
      </c>
      <c r="AB119" s="938">
        <f t="shared" si="40"/>
        <v>0.75266780165407754</v>
      </c>
      <c r="AC119" s="118" t="str">
        <f t="shared" si="41"/>
        <v>Yes</v>
      </c>
      <c r="AD119" s="938">
        <f t="shared" si="42"/>
        <v>0.75266780165407754</v>
      </c>
      <c r="AE119" s="579">
        <f t="shared" si="10"/>
        <v>0.34610177721213686</v>
      </c>
      <c r="AF119" s="475">
        <f t="shared" si="43"/>
        <v>277.42490924762302</v>
      </c>
      <c r="AG119" s="474">
        <f t="shared" si="44"/>
        <v>2228.8062963921584</v>
      </c>
      <c r="AH119" s="474">
        <f t="shared" si="81"/>
        <v>9664.3435988833808</v>
      </c>
      <c r="AI119" s="474">
        <f t="shared" si="82"/>
        <v>6437.6604656145792</v>
      </c>
      <c r="AJ119" s="474">
        <f t="shared" si="11"/>
        <v>882.75747466357143</v>
      </c>
      <c r="AK119" s="474">
        <f t="shared" si="45"/>
        <v>19213.567835553691</v>
      </c>
      <c r="AL119" s="640">
        <f t="shared" si="12"/>
        <v>0</v>
      </c>
      <c r="AM119" s="100">
        <f t="shared" si="46"/>
        <v>0.11600168773796765</v>
      </c>
      <c r="AN119" s="100">
        <f t="shared" si="47"/>
        <v>0.50299578306325932</v>
      </c>
      <c r="AO119" s="100">
        <f t="shared" si="48"/>
        <v>0.33505804443576737</v>
      </c>
      <c r="AP119" s="100">
        <f t="shared" si="49"/>
        <v>4.5944484763005618E-2</v>
      </c>
      <c r="AQ119" s="100">
        <f t="shared" si="50"/>
        <v>0.99999999999999989</v>
      </c>
      <c r="AR119" s="473">
        <f t="shared" si="13"/>
        <v>479.82236157464143</v>
      </c>
      <c r="AS119" s="474">
        <f t="shared" si="14"/>
        <v>608.54456399374169</v>
      </c>
      <c r="AT119" s="474">
        <f t="shared" si="15"/>
        <v>121.43953865797755</v>
      </c>
      <c r="AU119" s="474">
        <f t="shared" si="16"/>
        <v>0</v>
      </c>
      <c r="AV119" s="474">
        <f t="shared" si="17"/>
        <v>0</v>
      </c>
      <c r="AW119" s="474">
        <f t="shared" si="18"/>
        <v>0</v>
      </c>
      <c r="AX119" s="474">
        <f t="shared" si="19"/>
        <v>848.09320832380206</v>
      </c>
      <c r="AY119" s="474">
        <f t="shared" si="20"/>
        <v>68.313449628229009</v>
      </c>
      <c r="AZ119" s="474">
        <f t="shared" si="21"/>
        <v>19.202928638289041</v>
      </c>
      <c r="BA119" s="474">
        <f t="shared" si="22"/>
        <v>49.597424220613739</v>
      </c>
      <c r="BB119" s="474">
        <f t="shared" si="23"/>
        <v>33.792821354863214</v>
      </c>
      <c r="BC119" s="475">
        <f t="shared" si="51"/>
        <v>2228.8062963921579</v>
      </c>
      <c r="BD119" s="647">
        <f t="shared" si="52"/>
        <v>0</v>
      </c>
      <c r="BE119" s="383">
        <f t="shared" si="53"/>
        <v>0.21528221736960529</v>
      </c>
      <c r="BF119" s="383">
        <f t="shared" si="54"/>
        <v>0.27303609334683449</v>
      </c>
      <c r="BG119" s="383">
        <f t="shared" si="55"/>
        <v>5.4486358394875194E-2</v>
      </c>
      <c r="BH119" s="383">
        <f t="shared" si="56"/>
        <v>0</v>
      </c>
      <c r="BI119" s="383">
        <f t="shared" si="57"/>
        <v>0</v>
      </c>
      <c r="BJ119" s="383">
        <f t="shared" si="58"/>
        <v>0</v>
      </c>
      <c r="BK119" s="383">
        <f t="shared" si="59"/>
        <v>0.45719533088868497</v>
      </c>
      <c r="BL119" s="383">
        <f t="shared" si="60"/>
        <v>1</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84.306428645125592</v>
      </c>
      <c r="BW119" s="100">
        <f t="shared" si="63"/>
        <v>0.77625879142422871</v>
      </c>
      <c r="BX119" s="1385">
        <f t="shared" si="24"/>
        <v>27.72335989895879</v>
      </c>
      <c r="BY119" s="473">
        <f t="shared" si="64"/>
        <v>84.306428645125592</v>
      </c>
      <c r="BZ119" s="100">
        <f t="shared" si="65"/>
        <v>0.77625879142422871</v>
      </c>
      <c r="CA119" s="489">
        <f t="shared" si="25"/>
        <v>27.72335989895879</v>
      </c>
      <c r="CB119" s="579">
        <f t="shared" si="26"/>
        <v>0.34610177721213686</v>
      </c>
      <c r="CC119" s="471">
        <f t="shared" si="66"/>
        <v>0.42720734689131856</v>
      </c>
      <c r="CD119" s="100">
        <f t="shared" si="27"/>
        <v>0.34610177721213686</v>
      </c>
      <c r="CE119" s="471">
        <f t="shared" si="67"/>
        <v>0.42720734689131856</v>
      </c>
      <c r="CG119" s="473">
        <f t="shared" si="68"/>
        <v>1835.2599560055255</v>
      </c>
      <c r="CH119" s="474">
        <f t="shared" si="69"/>
        <v>808.15515817015364</v>
      </c>
      <c r="CI119" s="474">
        <f t="shared" si="70"/>
        <v>3077.8557152191943</v>
      </c>
      <c r="CJ119" s="474">
        <f t="shared" si="71"/>
        <v>3896.1784832752278</v>
      </c>
      <c r="CK119" s="474">
        <f t="shared" si="72"/>
        <v>46.894286213279067</v>
      </c>
      <c r="CL119" s="474">
        <f t="shared" si="73"/>
        <v>9664.3435988833808</v>
      </c>
      <c r="CM119" s="576">
        <f t="shared" si="74"/>
        <v>0</v>
      </c>
    </row>
    <row r="120" spans="1:91">
      <c r="A120" s="89">
        <f>'Input data'!A140</f>
        <v>2040</v>
      </c>
      <c r="B120" s="152">
        <f>'Input data'!B140</f>
        <v>69.713937000000001</v>
      </c>
      <c r="C120" s="204">
        <f>'Input data'!C140</f>
        <v>7387.5940460773872</v>
      </c>
      <c r="D120" s="204">
        <f>'Input data'!D140</f>
        <v>25858520.356594972</v>
      </c>
      <c r="E120" s="579">
        <f t="shared" si="89"/>
        <v>1</v>
      </c>
      <c r="F120" s="100">
        <f t="shared" si="89"/>
        <v>0.37</v>
      </c>
      <c r="G120" s="475">
        <f>B120*F120*'Input data'!$C$9</f>
        <v>789.48408669592527</v>
      </c>
      <c r="H120" s="301">
        <f>'Input data'!I140</f>
        <v>424.26313389388866</v>
      </c>
      <c r="I120" s="474">
        <f>'Input data'!K140</f>
        <v>29577.053387701118</v>
      </c>
      <c r="J120" s="474">
        <f t="shared" si="91"/>
        <v>2228.8062963921584</v>
      </c>
      <c r="K120" s="475">
        <f t="shared" si="77"/>
        <v>11516.196053614927</v>
      </c>
      <c r="L120" s="100">
        <f t="shared" si="90"/>
        <v>0.7</v>
      </c>
      <c r="M120" s="100">
        <f t="shared" si="88"/>
        <v>0.6</v>
      </c>
      <c r="N120" s="100">
        <f t="shared" si="88"/>
        <v>0.9</v>
      </c>
      <c r="O120" s="100">
        <f t="shared" si="88"/>
        <v>0.9</v>
      </c>
      <c r="P120" s="100">
        <f t="shared" si="88"/>
        <v>0.23600000000000002</v>
      </c>
      <c r="Q120" s="473">
        <f t="shared" si="33"/>
        <v>316.69254417598336</v>
      </c>
      <c r="R120" s="474">
        <f t="shared" si="34"/>
        <v>220.99790029863573</v>
      </c>
      <c r="S120" s="474">
        <f t="shared" si="35"/>
        <v>647.17337367877781</v>
      </c>
      <c r="T120" s="474">
        <f t="shared" si="36"/>
        <v>435.76603648423952</v>
      </c>
      <c r="U120" s="475">
        <f t="shared" si="37"/>
        <v>0</v>
      </c>
      <c r="V120" s="474">
        <f t="shared" si="38"/>
        <v>1620.6298546376365</v>
      </c>
      <c r="W120" s="579">
        <f t="shared" si="87"/>
        <v>0.5</v>
      </c>
      <c r="X120" s="475">
        <f t="shared" si="39"/>
        <v>3033.4854703020706</v>
      </c>
      <c r="Y120" s="473">
        <f t="shared" si="78"/>
        <v>4654.1153249397066</v>
      </c>
      <c r="Z120" s="474">
        <f t="shared" si="79"/>
        <v>9090.887025067379</v>
      </c>
      <c r="AA120" s="475">
        <f t="shared" si="80"/>
        <v>6862.0807286752206</v>
      </c>
      <c r="AB120" s="938">
        <f t="shared" si="40"/>
        <v>0.7548307123115261</v>
      </c>
      <c r="AC120" s="118" t="str">
        <f t="shared" si="41"/>
        <v>Yes</v>
      </c>
      <c r="AD120" s="938">
        <f t="shared" si="42"/>
        <v>0.7548307123115261</v>
      </c>
      <c r="AE120" s="579">
        <f t="shared" si="10"/>
        <v>0.34829846955596355</v>
      </c>
      <c r="AF120" s="475">
        <f t="shared" si="43"/>
        <v>276.49293366963036</v>
      </c>
      <c r="AG120" s="474">
        <f t="shared" si="44"/>
        <v>2228.8062963921584</v>
      </c>
      <c r="AH120" s="474">
        <f t="shared" si="81"/>
        <v>9728.1309135261545</v>
      </c>
      <c r="AI120" s="474">
        <f t="shared" si="82"/>
        <v>6437.6604656145792</v>
      </c>
      <c r="AJ120" s="474">
        <f t="shared" si="11"/>
        <v>880.81328325690049</v>
      </c>
      <c r="AK120" s="474">
        <f t="shared" si="45"/>
        <v>19275.410958789791</v>
      </c>
      <c r="AL120" s="640">
        <f t="shared" si="12"/>
        <v>0</v>
      </c>
      <c r="AM120" s="100">
        <f t="shared" si="46"/>
        <v>0.11562950855664113</v>
      </c>
      <c r="AN120" s="100">
        <f t="shared" si="47"/>
        <v>0.50469123248913272</v>
      </c>
      <c r="AO120" s="100">
        <f t="shared" si="48"/>
        <v>0.33398304603611773</v>
      </c>
      <c r="AP120" s="100">
        <f t="shared" si="49"/>
        <v>4.5696212918108513E-2</v>
      </c>
      <c r="AQ120" s="100">
        <f t="shared" si="50"/>
        <v>1</v>
      </c>
      <c r="AR120" s="473">
        <f t="shared" si="13"/>
        <v>480.92968621965986</v>
      </c>
      <c r="AS120" s="474">
        <f t="shared" si="14"/>
        <v>609.94895121548518</v>
      </c>
      <c r="AT120" s="474">
        <f t="shared" si="15"/>
        <v>121.17207934523836</v>
      </c>
      <c r="AU120" s="474">
        <f t="shared" si="16"/>
        <v>0</v>
      </c>
      <c r="AV120" s="474">
        <f t="shared" si="17"/>
        <v>0</v>
      </c>
      <c r="AW120" s="474">
        <f t="shared" si="18"/>
        <v>0</v>
      </c>
      <c r="AX120" s="474">
        <f t="shared" si="19"/>
        <v>846.2253617464537</v>
      </c>
      <c r="AY120" s="474">
        <f t="shared" si="20"/>
        <v>68.162995595791728</v>
      </c>
      <c r="AZ120" s="474">
        <f t="shared" si="21"/>
        <v>19.160635970242588</v>
      </c>
      <c r="BA120" s="474">
        <f t="shared" si="22"/>
        <v>49.488190497048201</v>
      </c>
      <c r="BB120" s="474">
        <f t="shared" si="23"/>
        <v>33.718395802238661</v>
      </c>
      <c r="BC120" s="475">
        <f t="shared" si="51"/>
        <v>2228.8062963921589</v>
      </c>
      <c r="BD120" s="647">
        <f t="shared" si="52"/>
        <v>0</v>
      </c>
      <c r="BE120" s="383">
        <f t="shared" si="53"/>
        <v>0.21577904145288729</v>
      </c>
      <c r="BF120" s="383">
        <f t="shared" si="54"/>
        <v>0.27366620069354136</v>
      </c>
      <c r="BG120" s="383">
        <f t="shared" si="55"/>
        <v>5.4366357247547056E-2</v>
      </c>
      <c r="BH120" s="383">
        <f t="shared" si="56"/>
        <v>0</v>
      </c>
      <c r="BI120" s="383">
        <f t="shared" si="57"/>
        <v>0</v>
      </c>
      <c r="BJ120" s="383">
        <f t="shared" si="58"/>
        <v>0</v>
      </c>
      <c r="BK120" s="383">
        <f t="shared" si="59"/>
        <v>0.456188400606024</v>
      </c>
      <c r="BL120" s="383">
        <f t="shared" si="60"/>
        <v>0.99999999999999978</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83.76607652907461</v>
      </c>
      <c r="BW120" s="100">
        <f t="shared" si="63"/>
        <v>0.78817297830356958</v>
      </c>
      <c r="BX120" s="1385">
        <f t="shared" si="24"/>
        <v>25.858520356594973</v>
      </c>
      <c r="BY120" s="473">
        <f t="shared" si="64"/>
        <v>83.76607652907461</v>
      </c>
      <c r="BZ120" s="100">
        <f t="shared" si="65"/>
        <v>0.78817297830356958</v>
      </c>
      <c r="CA120" s="489">
        <f t="shared" si="25"/>
        <v>25.858520356594973</v>
      </c>
      <c r="CB120" s="579">
        <f t="shared" si="26"/>
        <v>0.34829846955596355</v>
      </c>
      <c r="CC120" s="471">
        <f t="shared" si="66"/>
        <v>0.43793596959274272</v>
      </c>
      <c r="CD120" s="100">
        <f t="shared" si="27"/>
        <v>0.34829846955596355</v>
      </c>
      <c r="CE120" s="471">
        <f t="shared" si="67"/>
        <v>0.43793596959274272</v>
      </c>
      <c r="CG120" s="473">
        <f t="shared" si="68"/>
        <v>1847.3731743599033</v>
      </c>
      <c r="CH120" s="474">
        <f t="shared" si="69"/>
        <v>813.48920355326038</v>
      </c>
      <c r="CI120" s="474">
        <f t="shared" si="70"/>
        <v>3098.1704059090443</v>
      </c>
      <c r="CJ120" s="474">
        <f t="shared" si="71"/>
        <v>3921.8943283581575</v>
      </c>
      <c r="CK120" s="474">
        <f t="shared" si="72"/>
        <v>47.2038013457895</v>
      </c>
      <c r="CL120" s="474">
        <f t="shared" si="73"/>
        <v>9728.1309135261545</v>
      </c>
      <c r="CM120" s="576">
        <f t="shared" si="74"/>
        <v>0</v>
      </c>
    </row>
    <row r="121" spans="1:91">
      <c r="A121" s="89">
        <f>'Input data'!A141</f>
        <v>2041</v>
      </c>
      <c r="B121" s="152">
        <f>'Input data'!B141</f>
        <v>70.160651999999999</v>
      </c>
      <c r="C121" s="204">
        <f>'Input data'!C141</f>
        <v>7634.1583288588727</v>
      </c>
      <c r="D121" s="204">
        <f>'Input data'!D141</f>
        <v>24072917.568159234</v>
      </c>
      <c r="E121" s="579">
        <f t="shared" si="89"/>
        <v>1</v>
      </c>
      <c r="F121" s="100">
        <f t="shared" si="89"/>
        <v>0.37</v>
      </c>
      <c r="G121" s="475">
        <f>B121*F121*'Input data'!$C$9</f>
        <v>794.54296586650446</v>
      </c>
      <c r="H121" s="301">
        <f>'Input data'!I141</f>
        <v>424.26313389388866</v>
      </c>
      <c r="I121" s="474">
        <f>'Input data'!K141</f>
        <v>29766.578093558528</v>
      </c>
      <c r="J121" s="474">
        <f t="shared" si="91"/>
        <v>2228.8062963921584</v>
      </c>
      <c r="K121" s="475">
        <f t="shared" si="77"/>
        <v>11604.271680799538</v>
      </c>
      <c r="L121" s="100">
        <f t="shared" si="90"/>
        <v>0.7</v>
      </c>
      <c r="M121" s="100">
        <f t="shared" si="88"/>
        <v>0.6</v>
      </c>
      <c r="N121" s="100">
        <f t="shared" si="88"/>
        <v>0.9</v>
      </c>
      <c r="O121" s="100">
        <f t="shared" si="88"/>
        <v>0.9</v>
      </c>
      <c r="P121" s="100">
        <f t="shared" si="88"/>
        <v>0.23600000000000002</v>
      </c>
      <c r="Q121" s="473">
        <f t="shared" si="33"/>
        <v>318.72185590272738</v>
      </c>
      <c r="R121" s="474">
        <f t="shared" si="34"/>
        <v>222.41401709364482</v>
      </c>
      <c r="S121" s="474">
        <f t="shared" si="35"/>
        <v>651.32035010937216</v>
      </c>
      <c r="T121" s="474">
        <f t="shared" si="36"/>
        <v>438.55835080996803</v>
      </c>
      <c r="U121" s="475">
        <f t="shared" si="37"/>
        <v>0</v>
      </c>
      <c r="V121" s="474">
        <f t="shared" si="38"/>
        <v>1631.0145739157124</v>
      </c>
      <c r="W121" s="579">
        <f t="shared" si="87"/>
        <v>0.5</v>
      </c>
      <c r="X121" s="475">
        <f t="shared" si="39"/>
        <v>3033.4854703020706</v>
      </c>
      <c r="Y121" s="473">
        <f t="shared" si="78"/>
        <v>4664.5000442177825</v>
      </c>
      <c r="Z121" s="474">
        <f t="shared" si="79"/>
        <v>9168.5779329739144</v>
      </c>
      <c r="AA121" s="475">
        <f t="shared" si="80"/>
        <v>6939.771636581756</v>
      </c>
      <c r="AB121" s="938">
        <f t="shared" si="40"/>
        <v>0.75690818001595761</v>
      </c>
      <c r="AC121" s="118" t="str">
        <f t="shared" si="41"/>
        <v>Yes</v>
      </c>
      <c r="AD121" s="938">
        <f t="shared" si="42"/>
        <v>0.75690818001595761</v>
      </c>
      <c r="AE121" s="579">
        <f t="shared" si="10"/>
        <v>0.3504164398570655</v>
      </c>
      <c r="AF121" s="475">
        <f t="shared" si="43"/>
        <v>275.59435695219071</v>
      </c>
      <c r="AG121" s="474">
        <f t="shared" si="44"/>
        <v>2228.8062963921584</v>
      </c>
      <c r="AH121" s="474">
        <f t="shared" si="81"/>
        <v>9790.46711469402</v>
      </c>
      <c r="AI121" s="474">
        <f t="shared" si="82"/>
        <v>6437.6604656145792</v>
      </c>
      <c r="AJ121" s="474">
        <f t="shared" si="11"/>
        <v>878.94589458567475</v>
      </c>
      <c r="AK121" s="474">
        <f t="shared" si="45"/>
        <v>19335.879771286433</v>
      </c>
      <c r="AL121" s="640">
        <f t="shared" si="12"/>
        <v>0</v>
      </c>
      <c r="AM121" s="100">
        <f t="shared" si="46"/>
        <v>0.11526790209473226</v>
      </c>
      <c r="AN121" s="100">
        <f t="shared" si="47"/>
        <v>0.50633678066372523</v>
      </c>
      <c r="AO121" s="100">
        <f t="shared" si="48"/>
        <v>0.33293858576708951</v>
      </c>
      <c r="AP121" s="100">
        <f t="shared" si="49"/>
        <v>4.5456731474452984E-2</v>
      </c>
      <c r="AQ121" s="100">
        <f t="shared" si="50"/>
        <v>1</v>
      </c>
      <c r="AR121" s="473">
        <f t="shared" si="13"/>
        <v>481.99326745470717</v>
      </c>
      <c r="AS121" s="474">
        <f t="shared" si="14"/>
        <v>611.29785995919133</v>
      </c>
      <c r="AT121" s="474">
        <f t="shared" si="15"/>
        <v>120.91518566238931</v>
      </c>
      <c r="AU121" s="474">
        <f t="shared" si="16"/>
        <v>0</v>
      </c>
      <c r="AV121" s="474">
        <f t="shared" si="17"/>
        <v>0</v>
      </c>
      <c r="AW121" s="474">
        <f t="shared" si="18"/>
        <v>0</v>
      </c>
      <c r="AX121" s="474">
        <f t="shared" si="19"/>
        <v>844.4313020020478</v>
      </c>
      <c r="AY121" s="474">
        <f t="shared" si="20"/>
        <v>68.018485052874226</v>
      </c>
      <c r="AZ121" s="474">
        <f t="shared" si="21"/>
        <v>19.120014018661557</v>
      </c>
      <c r="BA121" s="474">
        <f t="shared" si="22"/>
        <v>49.383271908681934</v>
      </c>
      <c r="BB121" s="474">
        <f t="shared" si="23"/>
        <v>33.646910333604282</v>
      </c>
      <c r="BC121" s="475">
        <f t="shared" si="51"/>
        <v>2228.8062963921579</v>
      </c>
      <c r="BD121" s="647">
        <f t="shared" si="52"/>
        <v>0</v>
      </c>
      <c r="BE121" s="383">
        <f t="shared" si="53"/>
        <v>0.21625623915139036</v>
      </c>
      <c r="BF121" s="383">
        <f t="shared" si="54"/>
        <v>0.27427141647469289</v>
      </c>
      <c r="BG121" s="383">
        <f t="shared" si="55"/>
        <v>5.4251096588392944E-2</v>
      </c>
      <c r="BH121" s="383">
        <f t="shared" si="56"/>
        <v>0</v>
      </c>
      <c r="BI121" s="383">
        <f t="shared" si="57"/>
        <v>0</v>
      </c>
      <c r="BJ121" s="383">
        <f t="shared" si="58"/>
        <v>0</v>
      </c>
      <c r="BK121" s="383">
        <f t="shared" si="59"/>
        <v>0.45522124778552364</v>
      </c>
      <c r="BL121" s="383">
        <f t="shared" si="60"/>
        <v>0.99999999999999989</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83.305212252154334</v>
      </c>
      <c r="BW121" s="100">
        <f t="shared" si="63"/>
        <v>0.79986178071520919</v>
      </c>
      <c r="BX121" s="1385">
        <f t="shared" si="24"/>
        <v>24.072917568159234</v>
      </c>
      <c r="BY121" s="473">
        <f t="shared" si="64"/>
        <v>83.305212252154334</v>
      </c>
      <c r="BZ121" s="100">
        <f t="shared" si="65"/>
        <v>0.79986178071520919</v>
      </c>
      <c r="CA121" s="489">
        <f t="shared" si="25"/>
        <v>24.072917568159234</v>
      </c>
      <c r="CB121" s="579">
        <f t="shared" si="26"/>
        <v>0.3504164398570655</v>
      </c>
      <c r="CC121" s="471">
        <f t="shared" si="66"/>
        <v>0.44815882337986312</v>
      </c>
      <c r="CD121" s="100">
        <f t="shared" si="27"/>
        <v>0.3504164398570655</v>
      </c>
      <c r="CE121" s="471">
        <f t="shared" si="67"/>
        <v>0.44815882337986312</v>
      </c>
      <c r="CG121" s="473">
        <f t="shared" si="68"/>
        <v>1859.2108260992418</v>
      </c>
      <c r="CH121" s="474">
        <f t="shared" si="69"/>
        <v>818.70190341218961</v>
      </c>
      <c r="CI121" s="474">
        <f t="shared" si="70"/>
        <v>3118.0229526512499</v>
      </c>
      <c r="CJ121" s="474">
        <f t="shared" si="71"/>
        <v>3947.0251572897173</v>
      </c>
      <c r="CK121" s="474">
        <f t="shared" si="72"/>
        <v>47.506275241621609</v>
      </c>
      <c r="CL121" s="474">
        <f t="shared" si="73"/>
        <v>9790.46711469402</v>
      </c>
      <c r="CM121" s="576">
        <f t="shared" si="74"/>
        <v>0</v>
      </c>
    </row>
    <row r="122" spans="1:91">
      <c r="A122" s="89">
        <f>'Input data'!A142</f>
        <v>2042</v>
      </c>
      <c r="B122" s="152">
        <f>'Input data'!B142</f>
        <v>70.595131999999992</v>
      </c>
      <c r="C122" s="204">
        <f>'Input data'!C142</f>
        <v>7883.3906371486164</v>
      </c>
      <c r="D122" s="204">
        <f>'Input data'!D142</f>
        <v>22453239.900567327</v>
      </c>
      <c r="E122" s="579">
        <f t="shared" si="89"/>
        <v>1</v>
      </c>
      <c r="F122" s="100">
        <f t="shared" si="89"/>
        <v>0.37</v>
      </c>
      <c r="G122" s="475">
        <f>B122*F122*'Input data'!$C$9</f>
        <v>799.46328826900537</v>
      </c>
      <c r="H122" s="301">
        <f>'Input data'!I142</f>
        <v>424.26313389388866</v>
      </c>
      <c r="I122" s="474">
        <f>'Input data'!K142</f>
        <v>29950.911939972742</v>
      </c>
      <c r="J122" s="474">
        <f t="shared" si="91"/>
        <v>2228.8062963921584</v>
      </c>
      <c r="K122" s="475">
        <f t="shared" si="77"/>
        <v>11689.935019839349</v>
      </c>
      <c r="L122" s="100">
        <f t="shared" si="90"/>
        <v>0.7</v>
      </c>
      <c r="M122" s="100">
        <f t="shared" si="88"/>
        <v>0.6</v>
      </c>
      <c r="N122" s="100">
        <f t="shared" si="88"/>
        <v>0.9</v>
      </c>
      <c r="O122" s="100">
        <f t="shared" si="88"/>
        <v>0.9</v>
      </c>
      <c r="P122" s="100">
        <f t="shared" si="88"/>
        <v>0.23600000000000002</v>
      </c>
      <c r="Q122" s="473">
        <f t="shared" si="33"/>
        <v>320.69558716099164</v>
      </c>
      <c r="R122" s="474">
        <f t="shared" si="34"/>
        <v>223.79134811027859</v>
      </c>
      <c r="S122" s="474">
        <f t="shared" si="35"/>
        <v>655.35374571857346</v>
      </c>
      <c r="T122" s="474">
        <f t="shared" si="36"/>
        <v>441.274186920783</v>
      </c>
      <c r="U122" s="475">
        <f t="shared" si="37"/>
        <v>0</v>
      </c>
      <c r="V122" s="474">
        <f t="shared" si="38"/>
        <v>1641.1148679106268</v>
      </c>
      <c r="W122" s="579">
        <f t="shared" si="87"/>
        <v>0.5</v>
      </c>
      <c r="X122" s="475">
        <f t="shared" si="39"/>
        <v>3033.4854703020706</v>
      </c>
      <c r="Y122" s="473">
        <f t="shared" si="78"/>
        <v>4674.6003382126974</v>
      </c>
      <c r="Z122" s="474">
        <f t="shared" si="79"/>
        <v>9244.1409780188114</v>
      </c>
      <c r="AA122" s="475">
        <f t="shared" si="80"/>
        <v>7015.334681626653</v>
      </c>
      <c r="AB122" s="938">
        <f t="shared" si="40"/>
        <v>0.75889525033294847</v>
      </c>
      <c r="AC122" s="118" t="str">
        <f t="shared" si="41"/>
        <v>Yes</v>
      </c>
      <c r="AD122" s="938">
        <f t="shared" si="42"/>
        <v>0.75889525033294847</v>
      </c>
      <c r="AE122" s="579">
        <f t="shared" si="10"/>
        <v>0.35244968288885514</v>
      </c>
      <c r="AF122" s="475">
        <f t="shared" si="43"/>
        <v>274.7317268915557</v>
      </c>
      <c r="AG122" s="474">
        <f t="shared" si="44"/>
        <v>2228.8062963921584</v>
      </c>
      <c r="AH122" s="474">
        <f t="shared" si="81"/>
        <v>9851.0960004117896</v>
      </c>
      <c r="AI122" s="474">
        <f t="shared" si="82"/>
        <v>6437.6604656145792</v>
      </c>
      <c r="AJ122" s="474">
        <f t="shared" si="11"/>
        <v>877.15976207879521</v>
      </c>
      <c r="AK122" s="474">
        <f t="shared" si="45"/>
        <v>19394.722524497323</v>
      </c>
      <c r="AL122" s="640">
        <f t="shared" si="12"/>
        <v>0</v>
      </c>
      <c r="AM122" s="100">
        <f t="shared" si="46"/>
        <v>0.11491818424197461</v>
      </c>
      <c r="AN122" s="100">
        <f t="shared" si="47"/>
        <v>0.50792662735798089</v>
      </c>
      <c r="AO122" s="100">
        <f t="shared" si="48"/>
        <v>0.33192846443063162</v>
      </c>
      <c r="AP122" s="100">
        <f t="shared" si="49"/>
        <v>4.5226723969412894E-2</v>
      </c>
      <c r="AQ122" s="100">
        <f t="shared" si="50"/>
        <v>1</v>
      </c>
      <c r="AR122" s="473">
        <f t="shared" si="13"/>
        <v>483.01056880546372</v>
      </c>
      <c r="AS122" s="474">
        <f t="shared" si="14"/>
        <v>612.58807328921364</v>
      </c>
      <c r="AT122" s="474">
        <f t="shared" si="15"/>
        <v>120.66947026054571</v>
      </c>
      <c r="AU122" s="474">
        <f t="shared" si="16"/>
        <v>0</v>
      </c>
      <c r="AV122" s="474">
        <f t="shared" si="17"/>
        <v>0</v>
      </c>
      <c r="AW122" s="474">
        <f t="shared" si="18"/>
        <v>0</v>
      </c>
      <c r="AX122" s="474">
        <f t="shared" si="19"/>
        <v>842.7153076415035</v>
      </c>
      <c r="AY122" s="474">
        <f t="shared" si="20"/>
        <v>67.880262634440953</v>
      </c>
      <c r="AZ122" s="474">
        <f t="shared" si="21"/>
        <v>19.081159660525262</v>
      </c>
      <c r="BA122" s="474">
        <f t="shared" si="22"/>
        <v>49.28291866988129</v>
      </c>
      <c r="BB122" s="474">
        <f t="shared" si="23"/>
        <v>33.578535430583379</v>
      </c>
      <c r="BC122" s="475">
        <f t="shared" si="51"/>
        <v>2228.8062963921579</v>
      </c>
      <c r="BD122" s="647">
        <f t="shared" si="52"/>
        <v>0</v>
      </c>
      <c r="BE122" s="383">
        <f t="shared" si="53"/>
        <v>0.21671267242349809</v>
      </c>
      <c r="BF122" s="383">
        <f t="shared" si="54"/>
        <v>0.27485029734563748</v>
      </c>
      <c r="BG122" s="383">
        <f t="shared" si="55"/>
        <v>5.4140851295995239E-2</v>
      </c>
      <c r="BH122" s="383">
        <f t="shared" si="56"/>
        <v>0</v>
      </c>
      <c r="BI122" s="383">
        <f t="shared" si="57"/>
        <v>0</v>
      </c>
      <c r="BJ122" s="383">
        <f t="shared" si="58"/>
        <v>0</v>
      </c>
      <c r="BK122" s="383">
        <f t="shared" si="59"/>
        <v>0.45429617893486901</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83.238325189466195</v>
      </c>
      <c r="BW122" s="100">
        <f t="shared" si="63"/>
        <v>0.8087810160802047</v>
      </c>
      <c r="BX122" s="1385">
        <f t="shared" si="24"/>
        <v>22.453239900567326</v>
      </c>
      <c r="BY122" s="473">
        <f t="shared" si="64"/>
        <v>83.238325189466195</v>
      </c>
      <c r="BZ122" s="100">
        <f t="shared" si="65"/>
        <v>0.8087810160802047</v>
      </c>
      <c r="CA122" s="489">
        <f t="shared" si="25"/>
        <v>22.453239900567326</v>
      </c>
      <c r="CB122" s="579">
        <f t="shared" si="26"/>
        <v>0.35244968288885514</v>
      </c>
      <c r="CC122" s="471">
        <f t="shared" si="66"/>
        <v>0.45571760203373313</v>
      </c>
      <c r="CD122" s="100">
        <f t="shared" si="27"/>
        <v>0.35244968288885514</v>
      </c>
      <c r="CE122" s="471">
        <f t="shared" si="67"/>
        <v>0.45571760203373313</v>
      </c>
      <c r="CG122" s="473">
        <f t="shared" si="68"/>
        <v>1870.7242584391181</v>
      </c>
      <c r="CH122" s="474">
        <f t="shared" si="69"/>
        <v>823.77183353476767</v>
      </c>
      <c r="CI122" s="474">
        <f t="shared" si="70"/>
        <v>3137.331761418704</v>
      </c>
      <c r="CJ122" s="474">
        <f t="shared" si="71"/>
        <v>3971.4676822870501</v>
      </c>
      <c r="CK122" s="474">
        <f t="shared" si="72"/>
        <v>47.800464732149429</v>
      </c>
      <c r="CL122" s="474">
        <f t="shared" si="73"/>
        <v>9851.0960004117878</v>
      </c>
      <c r="CM122" s="576">
        <f t="shared" si="74"/>
        <v>0</v>
      </c>
    </row>
    <row r="123" spans="1:91">
      <c r="A123" s="89">
        <f>'Input data'!A143</f>
        <v>2043</v>
      </c>
      <c r="B123" s="152">
        <f>'Input data'!B143</f>
        <v>71.016168000000008</v>
      </c>
      <c r="C123" s="204">
        <f>'Input data'!C143</f>
        <v>8127.9459221782263</v>
      </c>
      <c r="D123" s="204">
        <f>'Input data'!D143</f>
        <v>20130442.654288623</v>
      </c>
      <c r="E123" s="579">
        <f t="shared" si="89"/>
        <v>1</v>
      </c>
      <c r="F123" s="100">
        <f t="shared" si="89"/>
        <v>0.37</v>
      </c>
      <c r="G123" s="475">
        <f>B123*F123*'Input data'!$C$9</f>
        <v>804.23136243366082</v>
      </c>
      <c r="H123" s="301">
        <f>'Input data'!I143</f>
        <v>424.26313389388866</v>
      </c>
      <c r="I123" s="474">
        <f>'Input data'!K143</f>
        <v>30129.541992814895</v>
      </c>
      <c r="J123" s="474">
        <f t="shared" si="91"/>
        <v>2228.8062963921584</v>
      </c>
      <c r="K123" s="475">
        <f t="shared" si="77"/>
        <v>11772.94770078201</v>
      </c>
      <c r="L123" s="100">
        <f t="shared" si="90"/>
        <v>0.7</v>
      </c>
      <c r="M123" s="100">
        <f t="shared" si="88"/>
        <v>0.6</v>
      </c>
      <c r="N123" s="100">
        <f t="shared" si="88"/>
        <v>0.9</v>
      </c>
      <c r="O123" s="100">
        <f t="shared" si="88"/>
        <v>0.9</v>
      </c>
      <c r="P123" s="100">
        <f t="shared" si="88"/>
        <v>0.23600000000000002</v>
      </c>
      <c r="Q123" s="473">
        <f t="shared" si="33"/>
        <v>322.60824577371181</v>
      </c>
      <c r="R123" s="474">
        <f t="shared" si="34"/>
        <v>225.12606073668121</v>
      </c>
      <c r="S123" s="474">
        <f t="shared" si="35"/>
        <v>659.26233703167372</v>
      </c>
      <c r="T123" s="474">
        <f t="shared" si="36"/>
        <v>443.90598763140997</v>
      </c>
      <c r="U123" s="475">
        <f t="shared" si="37"/>
        <v>0</v>
      </c>
      <c r="V123" s="474">
        <f t="shared" si="38"/>
        <v>1650.9026311734767</v>
      </c>
      <c r="W123" s="579">
        <f t="shared" si="87"/>
        <v>0.5</v>
      </c>
      <c r="X123" s="475">
        <f t="shared" si="39"/>
        <v>3033.4854703020706</v>
      </c>
      <c r="Y123" s="473">
        <f t="shared" si="78"/>
        <v>4684.388101475547</v>
      </c>
      <c r="Z123" s="474">
        <f t="shared" si="79"/>
        <v>9317.3658956986219</v>
      </c>
      <c r="AA123" s="475">
        <f t="shared" si="80"/>
        <v>7088.5595993064635</v>
      </c>
      <c r="AB123" s="938">
        <f t="shared" si="40"/>
        <v>0.76079008580943563</v>
      </c>
      <c r="AC123" s="118" t="str">
        <f t="shared" si="41"/>
        <v>Yes</v>
      </c>
      <c r="AD123" s="938">
        <f t="shared" si="42"/>
        <v>0.76079008580943563</v>
      </c>
      <c r="AE123" s="579">
        <f t="shared" si="10"/>
        <v>0.3543953583316084</v>
      </c>
      <c r="AF123" s="475">
        <f t="shared" si="43"/>
        <v>273.90624853067283</v>
      </c>
      <c r="AG123" s="474">
        <f t="shared" si="44"/>
        <v>2228.8062963921584</v>
      </c>
      <c r="AH123" s="474">
        <f t="shared" si="81"/>
        <v>9909.8488625160699</v>
      </c>
      <c r="AI123" s="474">
        <f t="shared" si="82"/>
        <v>6437.6604656145792</v>
      </c>
      <c r="AJ123" s="474">
        <f t="shared" si="11"/>
        <v>875.45653738120745</v>
      </c>
      <c r="AK123" s="474">
        <f t="shared" si="45"/>
        <v>19451.772161904017</v>
      </c>
      <c r="AL123" s="640">
        <f t="shared" si="12"/>
        <v>0</v>
      </c>
      <c r="AM123" s="100">
        <f t="shared" si="46"/>
        <v>0.11458114344754869</v>
      </c>
      <c r="AN123" s="100">
        <f t="shared" si="47"/>
        <v>0.50945737900037458</v>
      </c>
      <c r="AO123" s="100">
        <f t="shared" si="48"/>
        <v>0.33095495937499381</v>
      </c>
      <c r="AP123" s="100">
        <f t="shared" si="49"/>
        <v>4.5006518177082858E-2</v>
      </c>
      <c r="AQ123" s="100">
        <f t="shared" si="50"/>
        <v>1</v>
      </c>
      <c r="AR123" s="473">
        <f t="shared" si="13"/>
        <v>483.98064956869058</v>
      </c>
      <c r="AS123" s="474">
        <f t="shared" si="14"/>
        <v>613.81839813935051</v>
      </c>
      <c r="AT123" s="474">
        <f t="shared" si="15"/>
        <v>120.43516035386973</v>
      </c>
      <c r="AU123" s="474">
        <f t="shared" si="16"/>
        <v>0</v>
      </c>
      <c r="AV123" s="474">
        <f t="shared" si="17"/>
        <v>0</v>
      </c>
      <c r="AW123" s="474">
        <f t="shared" si="18"/>
        <v>0</v>
      </c>
      <c r="AX123" s="474">
        <f t="shared" si="19"/>
        <v>841.07896545270023</v>
      </c>
      <c r="AY123" s="474">
        <f t="shared" si="20"/>
        <v>67.74845615539806</v>
      </c>
      <c r="AZ123" s="474">
        <f t="shared" si="21"/>
        <v>19.044108824637185</v>
      </c>
      <c r="BA123" s="474">
        <f t="shared" si="22"/>
        <v>49.187223577747929</v>
      </c>
      <c r="BB123" s="474">
        <f t="shared" si="23"/>
        <v>33.513334319763324</v>
      </c>
      <c r="BC123" s="475">
        <f t="shared" si="51"/>
        <v>2228.8062963921575</v>
      </c>
      <c r="BD123" s="647">
        <f t="shared" si="52"/>
        <v>0</v>
      </c>
      <c r="BE123" s="383">
        <f t="shared" si="53"/>
        <v>0.21714791920326412</v>
      </c>
      <c r="BF123" s="383">
        <f t="shared" si="54"/>
        <v>0.27540230801257098</v>
      </c>
      <c r="BG123" s="383">
        <f t="shared" si="55"/>
        <v>5.4035723314682892E-2</v>
      </c>
      <c r="BH123" s="383">
        <f t="shared" si="56"/>
        <v>0</v>
      </c>
      <c r="BI123" s="383">
        <f t="shared" si="57"/>
        <v>0</v>
      </c>
      <c r="BJ123" s="383">
        <f t="shared" si="58"/>
        <v>0</v>
      </c>
      <c r="BK123" s="383">
        <f t="shared" si="59"/>
        <v>0.45341404946948205</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83.620224399017232</v>
      </c>
      <c r="BW123" s="100">
        <f t="shared" si="63"/>
        <v>0.8096543260878607</v>
      </c>
      <c r="BX123" s="1385">
        <f t="shared" si="24"/>
        <v>20.130442654288622</v>
      </c>
      <c r="BY123" s="473">
        <f t="shared" si="64"/>
        <v>83.620224399017232</v>
      </c>
      <c r="BZ123" s="100">
        <f t="shared" si="65"/>
        <v>0.8096543260878607</v>
      </c>
      <c r="CA123" s="489">
        <f t="shared" si="25"/>
        <v>20.130442654288622</v>
      </c>
      <c r="CB123" s="579">
        <f t="shared" si="26"/>
        <v>0.3543953583316084</v>
      </c>
      <c r="CC123" s="471">
        <f t="shared" si="66"/>
        <v>0.45582200337323497</v>
      </c>
      <c r="CD123" s="100">
        <f t="shared" si="27"/>
        <v>0.3543953583316084</v>
      </c>
      <c r="CE123" s="471">
        <f t="shared" si="67"/>
        <v>0.45582200337323497</v>
      </c>
      <c r="CG123" s="473">
        <f t="shared" si="68"/>
        <v>1881.8814336799858</v>
      </c>
      <c r="CH123" s="474">
        <f t="shared" si="69"/>
        <v>828.68488614729279</v>
      </c>
      <c r="CI123" s="474">
        <f t="shared" si="70"/>
        <v>3156.0431028112057</v>
      </c>
      <c r="CJ123" s="474">
        <f t="shared" si="71"/>
        <v>3995.1538886826906</v>
      </c>
      <c r="CK123" s="474">
        <f t="shared" si="72"/>
        <v>48.085551194895416</v>
      </c>
      <c r="CL123" s="474">
        <f t="shared" si="73"/>
        <v>9909.8488625160717</v>
      </c>
      <c r="CM123" s="576">
        <f t="shared" si="74"/>
        <v>0</v>
      </c>
    </row>
    <row r="124" spans="1:91">
      <c r="A124" s="89">
        <f>'Input data'!A144</f>
        <v>2044</v>
      </c>
      <c r="B124" s="152">
        <f>'Input data'!B144</f>
        <v>71.423670999999999</v>
      </c>
      <c r="C124" s="204">
        <f>'Input data'!C144</f>
        <v>8368.8893349840855</v>
      </c>
      <c r="D124" s="204">
        <f>'Input data'!D144</f>
        <v>17937118.955715362</v>
      </c>
      <c r="E124" s="579">
        <f t="shared" si="89"/>
        <v>1</v>
      </c>
      <c r="F124" s="100">
        <f t="shared" si="89"/>
        <v>0.37</v>
      </c>
      <c r="G124" s="475">
        <f>B124*F124*'Input data'!$C$9</f>
        <v>808.84618046898197</v>
      </c>
      <c r="H124" s="301">
        <f>'Input data'!I144</f>
        <v>424.26313389388866</v>
      </c>
      <c r="I124" s="474">
        <f>'Input data'!K144</f>
        <v>30302.430492666052</v>
      </c>
      <c r="J124" s="474">
        <f t="shared" si="91"/>
        <v>2228.8062963921584</v>
      </c>
      <c r="K124" s="475">
        <f t="shared" si="77"/>
        <v>11853.292176128953</v>
      </c>
      <c r="L124" s="100">
        <f t="shared" si="90"/>
        <v>0.7</v>
      </c>
      <c r="M124" s="100">
        <f t="shared" si="88"/>
        <v>0.6</v>
      </c>
      <c r="N124" s="100">
        <f t="shared" si="88"/>
        <v>0.9</v>
      </c>
      <c r="O124" s="100">
        <f t="shared" si="88"/>
        <v>0.9</v>
      </c>
      <c r="P124" s="100">
        <f t="shared" si="88"/>
        <v>0.23600000000000002</v>
      </c>
      <c r="Q124" s="473">
        <f t="shared" si="33"/>
        <v>324.45942743670344</v>
      </c>
      <c r="R124" s="474">
        <f t="shared" si="34"/>
        <v>226.41787283682675</v>
      </c>
      <c r="S124" s="474">
        <f t="shared" si="35"/>
        <v>663.04529783754879</v>
      </c>
      <c r="T124" s="474">
        <f t="shared" si="36"/>
        <v>446.45319662299835</v>
      </c>
      <c r="U124" s="475">
        <f t="shared" si="37"/>
        <v>0</v>
      </c>
      <c r="V124" s="474">
        <f t="shared" si="38"/>
        <v>1660.3757947340773</v>
      </c>
      <c r="W124" s="579">
        <f t="shared" si="87"/>
        <v>0.5</v>
      </c>
      <c r="X124" s="475">
        <f t="shared" si="39"/>
        <v>3033.4854703020706</v>
      </c>
      <c r="Y124" s="473">
        <f t="shared" si="78"/>
        <v>4693.8612650361483</v>
      </c>
      <c r="Z124" s="474">
        <f t="shared" si="79"/>
        <v>9388.2372074849627</v>
      </c>
      <c r="AA124" s="475">
        <f t="shared" si="80"/>
        <v>7159.4309110928043</v>
      </c>
      <c r="AB124" s="938">
        <f t="shared" si="40"/>
        <v>0.76259586894383136</v>
      </c>
      <c r="AC124" s="118" t="str">
        <f t="shared" si="41"/>
        <v>Yes</v>
      </c>
      <c r="AD124" s="938">
        <f t="shared" si="42"/>
        <v>0.76259586894383136</v>
      </c>
      <c r="AE124" s="579">
        <f t="shared" si="10"/>
        <v>0.35625581557970565</v>
      </c>
      <c r="AF124" s="475">
        <f t="shared" si="43"/>
        <v>273.11692510811952</v>
      </c>
      <c r="AG124" s="474">
        <f t="shared" si="44"/>
        <v>2228.8062963921584</v>
      </c>
      <c r="AH124" s="474">
        <f t="shared" si="81"/>
        <v>9966.7132816300655</v>
      </c>
      <c r="AI124" s="474">
        <f t="shared" si="82"/>
        <v>6437.6604656145792</v>
      </c>
      <c r="AJ124" s="474">
        <f t="shared" si="11"/>
        <v>873.83335981716289</v>
      </c>
      <c r="AK124" s="474">
        <f t="shared" si="45"/>
        <v>19507.013403453966</v>
      </c>
      <c r="AL124" s="640">
        <f t="shared" si="12"/>
        <v>0</v>
      </c>
      <c r="AM124" s="100">
        <f t="shared" si="46"/>
        <v>0.11425666504117539</v>
      </c>
      <c r="AN124" s="100">
        <f t="shared" si="47"/>
        <v>0.51092973975530931</v>
      </c>
      <c r="AO124" s="100">
        <f t="shared" si="48"/>
        <v>0.3300177393877583</v>
      </c>
      <c r="AP124" s="100">
        <f t="shared" si="49"/>
        <v>4.4795855815756992E-2</v>
      </c>
      <c r="AQ124" s="100">
        <f t="shared" si="50"/>
        <v>0.99999999999999989</v>
      </c>
      <c r="AR124" s="473">
        <f t="shared" si="13"/>
        <v>484.90513905760633</v>
      </c>
      <c r="AS124" s="474">
        <f t="shared" si="14"/>
        <v>614.99090091955202</v>
      </c>
      <c r="AT124" s="474">
        <f t="shared" si="15"/>
        <v>120.2118624037587</v>
      </c>
      <c r="AU124" s="474">
        <f t="shared" si="16"/>
        <v>0</v>
      </c>
      <c r="AV124" s="474">
        <f t="shared" si="17"/>
        <v>0</v>
      </c>
      <c r="AW124" s="474">
        <f t="shared" si="18"/>
        <v>0</v>
      </c>
      <c r="AX124" s="474">
        <f t="shared" si="19"/>
        <v>839.51952709337695</v>
      </c>
      <c r="AY124" s="474">
        <f t="shared" si="20"/>
        <v>67.622844238261621</v>
      </c>
      <c r="AZ124" s="474">
        <f t="shared" si="21"/>
        <v>19.00879928172839</v>
      </c>
      <c r="BA124" s="474">
        <f t="shared" si="22"/>
        <v>49.09602590620176</v>
      </c>
      <c r="BB124" s="474">
        <f t="shared" si="23"/>
        <v>33.451197491672595</v>
      </c>
      <c r="BC124" s="475">
        <f t="shared" si="51"/>
        <v>2228.8062963921584</v>
      </c>
      <c r="BD124" s="647">
        <f t="shared" si="52"/>
        <v>0</v>
      </c>
      <c r="BE124" s="383">
        <f t="shared" si="53"/>
        <v>0.21756271051573128</v>
      </c>
      <c r="BF124" s="383">
        <f t="shared" si="54"/>
        <v>0.27592837561301664</v>
      </c>
      <c r="BG124" s="383">
        <f t="shared" si="55"/>
        <v>5.3935536075229856E-2</v>
      </c>
      <c r="BH124" s="383">
        <f t="shared" si="56"/>
        <v>0</v>
      </c>
      <c r="BI124" s="383">
        <f t="shared" si="57"/>
        <v>0</v>
      </c>
      <c r="BJ124" s="383">
        <f t="shared" si="58"/>
        <v>0</v>
      </c>
      <c r="BK124" s="383">
        <f t="shared" si="59"/>
        <v>0.45257337779602214</v>
      </c>
      <c r="BL124" s="383">
        <f t="shared" si="60"/>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84.033584590862731</v>
      </c>
      <c r="BW124" s="100">
        <f t="shared" si="63"/>
        <v>0.81059063416835475</v>
      </c>
      <c r="BX124" s="1385">
        <f t="shared" si="24"/>
        <v>17.937118955715363</v>
      </c>
      <c r="BY124" s="473">
        <f t="shared" si="64"/>
        <v>84.033584590862731</v>
      </c>
      <c r="BZ124" s="100">
        <f t="shared" si="65"/>
        <v>0.81059063416835475</v>
      </c>
      <c r="CA124" s="489">
        <f t="shared" si="25"/>
        <v>17.937118955715363</v>
      </c>
      <c r="CB124" s="579">
        <f t="shared" si="26"/>
        <v>0.35625581557970565</v>
      </c>
      <c r="CC124" s="471">
        <f t="shared" si="66"/>
        <v>0.45603938319844894</v>
      </c>
      <c r="CD124" s="100">
        <f t="shared" si="27"/>
        <v>0.35625581557970565</v>
      </c>
      <c r="CE124" s="471">
        <f t="shared" si="67"/>
        <v>0.45603938319844894</v>
      </c>
      <c r="CG124" s="473">
        <f t="shared" si="68"/>
        <v>1892.6799933807695</v>
      </c>
      <c r="CH124" s="474">
        <f t="shared" si="69"/>
        <v>833.44002271224622</v>
      </c>
      <c r="CI124" s="474">
        <f t="shared" si="70"/>
        <v>3174.1530215627336</v>
      </c>
      <c r="CJ124" s="474">
        <f t="shared" si="71"/>
        <v>4018.078769606987</v>
      </c>
      <c r="CK124" s="474">
        <f t="shared" si="72"/>
        <v>48.3614743673281</v>
      </c>
      <c r="CL124" s="474">
        <f t="shared" si="73"/>
        <v>9966.7132816300636</v>
      </c>
      <c r="CM124" s="576">
        <f t="shared" si="74"/>
        <v>0</v>
      </c>
    </row>
    <row r="125" spans="1:91">
      <c r="A125" s="89">
        <f>'Input data'!A145</f>
        <v>2045</v>
      </c>
      <c r="B125" s="152">
        <f>'Input data'!B145</f>
        <v>71.816201000000007</v>
      </c>
      <c r="C125" s="204">
        <f>'Input data'!C145</f>
        <v>8606.6033634151627</v>
      </c>
      <c r="D125" s="204">
        <f>'Input data'!D145</f>
        <v>16782742.966516778</v>
      </c>
      <c r="E125" s="579">
        <f t="shared" si="89"/>
        <v>1</v>
      </c>
      <c r="F125" s="100">
        <f t="shared" si="89"/>
        <v>0.37</v>
      </c>
      <c r="G125" s="475">
        <f>B125*F125*'Input data'!$C$9</f>
        <v>813.29143491718162</v>
      </c>
      <c r="H125" s="301">
        <f>'Input data'!I145</f>
        <v>424.26313389388866</v>
      </c>
      <c r="I125" s="474">
        <f>'Input data'!K145</f>
        <v>30468.966500613424</v>
      </c>
      <c r="J125" s="474">
        <f t="shared" si="91"/>
        <v>2228.8062963921584</v>
      </c>
      <c r="K125" s="475">
        <f t="shared" si="77"/>
        <v>11930.684531296734</v>
      </c>
      <c r="L125" s="100">
        <f t="shared" si="90"/>
        <v>0.7</v>
      </c>
      <c r="M125" s="100">
        <f t="shared" si="88"/>
        <v>0.6</v>
      </c>
      <c r="N125" s="100">
        <f t="shared" si="88"/>
        <v>0.9</v>
      </c>
      <c r="O125" s="100">
        <f t="shared" si="88"/>
        <v>0.9</v>
      </c>
      <c r="P125" s="100">
        <f t="shared" si="88"/>
        <v>0.23600000000000002</v>
      </c>
      <c r="Q125" s="473">
        <f t="shared" si="33"/>
        <v>326.24259059911947</v>
      </c>
      <c r="R125" s="474">
        <f t="shared" si="34"/>
        <v>227.66221951321984</v>
      </c>
      <c r="S125" s="474">
        <f t="shared" si="35"/>
        <v>666.68926022587448</v>
      </c>
      <c r="T125" s="474">
        <f t="shared" si="36"/>
        <v>448.90681278157399</v>
      </c>
      <c r="U125" s="475">
        <f t="shared" si="37"/>
        <v>0</v>
      </c>
      <c r="V125" s="474">
        <f t="shared" si="38"/>
        <v>1669.5008831197879</v>
      </c>
      <c r="W125" s="579">
        <f t="shared" si="87"/>
        <v>0.5</v>
      </c>
      <c r="X125" s="475">
        <f t="shared" si="39"/>
        <v>3033.4854703020706</v>
      </c>
      <c r="Y125" s="473">
        <f t="shared" si="78"/>
        <v>4702.9863534218584</v>
      </c>
      <c r="Z125" s="474">
        <f t="shared" si="79"/>
        <v>9456.5044742670343</v>
      </c>
      <c r="AA125" s="475">
        <f t="shared" si="80"/>
        <v>7227.6981778748759</v>
      </c>
      <c r="AB125" s="938">
        <f t="shared" si="40"/>
        <v>0.76430970847027369</v>
      </c>
      <c r="AC125" s="118" t="str">
        <f t="shared" si="41"/>
        <v>Yes</v>
      </c>
      <c r="AD125" s="938">
        <f t="shared" si="42"/>
        <v>0.76430970847027369</v>
      </c>
      <c r="AE125" s="579">
        <f t="shared" si="10"/>
        <v>0.3580271944924307</v>
      </c>
      <c r="AF125" s="475">
        <f t="shared" si="43"/>
        <v>272.36539433929323</v>
      </c>
      <c r="AG125" s="474">
        <f t="shared" si="44"/>
        <v>2228.8062963921584</v>
      </c>
      <c r="AH125" s="474">
        <f t="shared" si="81"/>
        <v>10021.488315028142</v>
      </c>
      <c r="AI125" s="474">
        <f t="shared" si="82"/>
        <v>6437.6604656145792</v>
      </c>
      <c r="AJ125" s="474">
        <f t="shared" si="11"/>
        <v>872.29282828006592</v>
      </c>
      <c r="AK125" s="474">
        <f t="shared" si="45"/>
        <v>19560.247905314947</v>
      </c>
      <c r="AL125" s="640">
        <f t="shared" si="12"/>
        <v>0</v>
      </c>
      <c r="AM125" s="100">
        <f t="shared" si="46"/>
        <v>0.11394570800846256</v>
      </c>
      <c r="AN125" s="100">
        <f t="shared" si="47"/>
        <v>0.51233953493529516</v>
      </c>
      <c r="AO125" s="100">
        <f t="shared" si="48"/>
        <v>0.32911957439278294</v>
      </c>
      <c r="AP125" s="100">
        <f t="shared" si="49"/>
        <v>4.4595182663459236E-2</v>
      </c>
      <c r="AQ125" s="100">
        <f t="shared" si="50"/>
        <v>0.99999999999999989</v>
      </c>
      <c r="AR125" s="473">
        <f t="shared" si="13"/>
        <v>485.78255705853041</v>
      </c>
      <c r="AS125" s="474">
        <f t="shared" si="14"/>
        <v>616.10370431841875</v>
      </c>
      <c r="AT125" s="474">
        <f t="shared" si="15"/>
        <v>119.9999339358356</v>
      </c>
      <c r="AU125" s="474">
        <f t="shared" si="16"/>
        <v>0</v>
      </c>
      <c r="AV125" s="474">
        <f t="shared" si="17"/>
        <v>0</v>
      </c>
      <c r="AW125" s="474">
        <f t="shared" si="18"/>
        <v>0</v>
      </c>
      <c r="AX125" s="474">
        <f t="shared" si="19"/>
        <v>838.03948940316241</v>
      </c>
      <c r="AY125" s="474">
        <f t="shared" si="20"/>
        <v>67.503628002114439</v>
      </c>
      <c r="AZ125" s="474">
        <f t="shared" si="21"/>
        <v>18.975287566426186</v>
      </c>
      <c r="BA125" s="474">
        <f t="shared" si="22"/>
        <v>49.009471673172314</v>
      </c>
      <c r="BB125" s="474">
        <f t="shared" si="23"/>
        <v>33.392224434497976</v>
      </c>
      <c r="BC125" s="475">
        <f t="shared" si="51"/>
        <v>2228.8062963921584</v>
      </c>
      <c r="BD125" s="647">
        <f t="shared" si="52"/>
        <v>0</v>
      </c>
      <c r="BE125" s="383">
        <f t="shared" si="53"/>
        <v>0.21795638223244546</v>
      </c>
      <c r="BF125" s="383">
        <f t="shared" si="54"/>
        <v>0.27642765785242351</v>
      </c>
      <c r="BG125" s="383">
        <f t="shared" si="55"/>
        <v>5.3840449988894687E-2</v>
      </c>
      <c r="BH125" s="383">
        <f t="shared" si="56"/>
        <v>0</v>
      </c>
      <c r="BI125" s="383">
        <f t="shared" si="57"/>
        <v>0</v>
      </c>
      <c r="BJ125" s="383">
        <f t="shared" si="58"/>
        <v>0</v>
      </c>
      <c r="BK125" s="383">
        <f t="shared" si="59"/>
        <v>0.45177550992623622</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84.84395830987377</v>
      </c>
      <c r="BW125" s="100">
        <f t="shared" si="63"/>
        <v>0.81239974792568226</v>
      </c>
      <c r="BX125" s="1385">
        <f t="shared" si="24"/>
        <v>16.782742966516778</v>
      </c>
      <c r="BY125" s="473">
        <f t="shared" si="64"/>
        <v>84.84395830987377</v>
      </c>
      <c r="BZ125" s="100">
        <f t="shared" si="65"/>
        <v>0.81239974792568226</v>
      </c>
      <c r="CA125" s="489">
        <f t="shared" si="25"/>
        <v>16.782742966516778</v>
      </c>
      <c r="CB125" s="579">
        <f t="shared" si="26"/>
        <v>0.3580271944924307</v>
      </c>
      <c r="CC125" s="471">
        <f t="shared" si="66"/>
        <v>0.45745736809684456</v>
      </c>
      <c r="CD125" s="100">
        <f t="shared" si="27"/>
        <v>0.3580271944924307</v>
      </c>
      <c r="CE125" s="471">
        <f t="shared" si="67"/>
        <v>0.45745736809684456</v>
      </c>
      <c r="CG125" s="473">
        <f t="shared" si="68"/>
        <v>1903.0817784948638</v>
      </c>
      <c r="CH125" s="474">
        <f t="shared" si="69"/>
        <v>838.02043992596293</v>
      </c>
      <c r="CI125" s="474">
        <f t="shared" si="70"/>
        <v>3191.5975223579121</v>
      </c>
      <c r="CJ125" s="474">
        <f t="shared" si="71"/>
        <v>4040.1613150341727</v>
      </c>
      <c r="CK125" s="474">
        <f t="shared" si="72"/>
        <v>48.627259215231085</v>
      </c>
      <c r="CL125" s="474">
        <f t="shared" si="73"/>
        <v>10021.488315028142</v>
      </c>
      <c r="CM125" s="576">
        <f t="shared" si="74"/>
        <v>0</v>
      </c>
    </row>
    <row r="126" spans="1:91">
      <c r="A126" s="89">
        <f>'Input data'!A146</f>
        <v>2046</v>
      </c>
      <c r="B126" s="152">
        <f>'Input data'!B146</f>
        <v>72.192155</v>
      </c>
      <c r="C126" s="204">
        <f>'Input data'!C146</f>
        <v>8845.4005301521538</v>
      </c>
      <c r="D126" s="204">
        <f>'Input data'!D146</f>
        <v>13700884.827145061</v>
      </c>
      <c r="E126" s="579">
        <f t="shared" si="89"/>
        <v>1</v>
      </c>
      <c r="F126" s="100">
        <f t="shared" si="89"/>
        <v>0.37</v>
      </c>
      <c r="G126" s="475">
        <f>B126*F126*'Input data'!$C$9</f>
        <v>817.54897240684704</v>
      </c>
      <c r="H126" s="301">
        <f>'Input data'!I146</f>
        <v>424.26313389388866</v>
      </c>
      <c r="I126" s="474">
        <f>'Input data'!K146</f>
        <v>30628.469922853365</v>
      </c>
      <c r="J126" s="474">
        <f t="shared" si="91"/>
        <v>2228.8062963921584</v>
      </c>
      <c r="K126" s="475">
        <f t="shared" si="77"/>
        <v>12004.808714148357</v>
      </c>
      <c r="L126" s="100">
        <f t="shared" si="90"/>
        <v>0.7</v>
      </c>
      <c r="M126" s="100">
        <f t="shared" si="88"/>
        <v>0.6</v>
      </c>
      <c r="N126" s="100">
        <f t="shared" si="88"/>
        <v>0.9</v>
      </c>
      <c r="O126" s="100">
        <f t="shared" si="88"/>
        <v>0.9</v>
      </c>
      <c r="P126" s="100">
        <f t="shared" si="88"/>
        <v>0.23600000000000002</v>
      </c>
      <c r="Q126" s="473">
        <f t="shared" si="33"/>
        <v>327.95045324289958</v>
      </c>
      <c r="R126" s="474">
        <f t="shared" si="34"/>
        <v>228.85401914732859</v>
      </c>
      <c r="S126" s="474">
        <f t="shared" si="35"/>
        <v>670.17934311314639</v>
      </c>
      <c r="T126" s="474">
        <f t="shared" si="36"/>
        <v>451.25681611706796</v>
      </c>
      <c r="U126" s="475">
        <f t="shared" si="37"/>
        <v>0</v>
      </c>
      <c r="V126" s="474">
        <f t="shared" si="38"/>
        <v>1678.2406316204424</v>
      </c>
      <c r="W126" s="579">
        <f t="shared" si="87"/>
        <v>0.5</v>
      </c>
      <c r="X126" s="475">
        <f t="shared" si="39"/>
        <v>3033.4854703020706</v>
      </c>
      <c r="Y126" s="473">
        <f t="shared" si="78"/>
        <v>4711.7261019225134</v>
      </c>
      <c r="Z126" s="474">
        <f t="shared" si="79"/>
        <v>9521.8889086180025</v>
      </c>
      <c r="AA126" s="475">
        <f t="shared" si="80"/>
        <v>7293.0826122258441</v>
      </c>
      <c r="AB126" s="938">
        <f t="shared" si="40"/>
        <v>0.76592813487091549</v>
      </c>
      <c r="AC126" s="118" t="str">
        <f t="shared" si="41"/>
        <v>Yes</v>
      </c>
      <c r="AD126" s="938">
        <f t="shared" si="42"/>
        <v>0.76592813487091549</v>
      </c>
      <c r="AE126" s="579">
        <f t="shared" si="10"/>
        <v>0.35970503432823298</v>
      </c>
      <c r="AF126" s="475">
        <f t="shared" si="43"/>
        <v>271.65354875238376</v>
      </c>
      <c r="AG126" s="474">
        <f t="shared" si="44"/>
        <v>2228.8062963921584</v>
      </c>
      <c r="AH126" s="474">
        <f t="shared" si="81"/>
        <v>10073.950274384471</v>
      </c>
      <c r="AI126" s="474">
        <f t="shared" si="82"/>
        <v>6437.6604656145792</v>
      </c>
      <c r="AJ126" s="474">
        <f t="shared" si="11"/>
        <v>870.8380614409358</v>
      </c>
      <c r="AK126" s="474">
        <f t="shared" si="45"/>
        <v>19611.255097832145</v>
      </c>
      <c r="AL126" s="640">
        <f t="shared" si="12"/>
        <v>0</v>
      </c>
      <c r="AM126" s="100">
        <f t="shared" si="46"/>
        <v>0.11364934499467776</v>
      </c>
      <c r="AN126" s="100">
        <f t="shared" si="47"/>
        <v>0.51368207818060863</v>
      </c>
      <c r="AO126" s="100">
        <f t="shared" si="48"/>
        <v>0.3282635626072809</v>
      </c>
      <c r="AP126" s="100">
        <f t="shared" si="49"/>
        <v>4.4405014217432696E-2</v>
      </c>
      <c r="AQ126" s="100">
        <f t="shared" si="50"/>
        <v>0.99999999999999989</v>
      </c>
      <c r="AR126" s="473">
        <f t="shared" si="13"/>
        <v>486.61112731565476</v>
      </c>
      <c r="AS126" s="474">
        <f t="shared" si="14"/>
        <v>617.15455556304448</v>
      </c>
      <c r="AT126" s="474">
        <f t="shared" si="15"/>
        <v>119.79980398070128</v>
      </c>
      <c r="AU126" s="474">
        <f t="shared" si="16"/>
        <v>0</v>
      </c>
      <c r="AV126" s="474">
        <f t="shared" si="17"/>
        <v>0</v>
      </c>
      <c r="AW126" s="474">
        <f t="shared" si="18"/>
        <v>0</v>
      </c>
      <c r="AX126" s="474">
        <f t="shared" si="19"/>
        <v>836.64184858858744</v>
      </c>
      <c r="AY126" s="474">
        <f t="shared" si="20"/>
        <v>67.39104878977345</v>
      </c>
      <c r="AZ126" s="474">
        <f t="shared" si="21"/>
        <v>18.94364152025944</v>
      </c>
      <c r="BA126" s="474">
        <f t="shared" si="22"/>
        <v>48.92773610011475</v>
      </c>
      <c r="BB126" s="474">
        <f t="shared" si="23"/>
        <v>33.336534534022839</v>
      </c>
      <c r="BC126" s="475">
        <f t="shared" si="51"/>
        <v>2228.8062963921584</v>
      </c>
      <c r="BD126" s="647">
        <f t="shared" si="52"/>
        <v>0</v>
      </c>
      <c r="BE126" s="383">
        <f t="shared" si="53"/>
        <v>0.21832813739953449</v>
      </c>
      <c r="BF126" s="383">
        <f t="shared" si="54"/>
        <v>0.27689914397767662</v>
      </c>
      <c r="BG126" s="383">
        <f t="shared" si="55"/>
        <v>5.3750657549121762E-2</v>
      </c>
      <c r="BH126" s="383">
        <f t="shared" si="56"/>
        <v>0</v>
      </c>
      <c r="BI126" s="383">
        <f t="shared" si="57"/>
        <v>0</v>
      </c>
      <c r="BJ126" s="383">
        <f t="shared" si="58"/>
        <v>0</v>
      </c>
      <c r="BK126" s="383">
        <f t="shared" si="59"/>
        <v>0.4510220610736671</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84.886665700946992</v>
      </c>
      <c r="BW126" s="100">
        <f t="shared" si="63"/>
        <v>0.81249413162263384</v>
      </c>
      <c r="BX126" s="1385">
        <f t="shared" si="24"/>
        <v>13.70088482714506</v>
      </c>
      <c r="BY126" s="473">
        <f t="shared" si="64"/>
        <v>84.886665700946992</v>
      </c>
      <c r="BZ126" s="100">
        <f t="shared" si="65"/>
        <v>0.81249413162263384</v>
      </c>
      <c r="CA126" s="489">
        <f t="shared" si="25"/>
        <v>13.70088482714506</v>
      </c>
      <c r="CB126" s="579">
        <f t="shared" si="26"/>
        <v>0.35970503432823298</v>
      </c>
      <c r="CC126" s="471">
        <f t="shared" si="66"/>
        <v>0.45658303041628712</v>
      </c>
      <c r="CD126" s="100">
        <f t="shared" si="27"/>
        <v>0.35970503432823298</v>
      </c>
      <c r="CE126" s="471">
        <f t="shared" si="67"/>
        <v>0.45658303041628712</v>
      </c>
      <c r="CG126" s="473">
        <f t="shared" si="68"/>
        <v>1913.0443105835807</v>
      </c>
      <c r="CH126" s="474">
        <f t="shared" si="69"/>
        <v>842.40743244415432</v>
      </c>
      <c r="CI126" s="474">
        <f t="shared" si="70"/>
        <v>3208.3053659671905</v>
      </c>
      <c r="CJ126" s="474">
        <f t="shared" si="71"/>
        <v>4061.3113450536148</v>
      </c>
      <c r="CK126" s="474">
        <f t="shared" si="72"/>
        <v>48.881820335931458</v>
      </c>
      <c r="CL126" s="474">
        <f t="shared" si="73"/>
        <v>10073.950274384471</v>
      </c>
      <c r="CM126" s="576">
        <f t="shared" si="74"/>
        <v>0</v>
      </c>
    </row>
    <row r="127" spans="1:91" s="1" customFormat="1">
      <c r="A127" s="89">
        <f>'Input data'!A147</f>
        <v>2047</v>
      </c>
      <c r="B127" s="152">
        <f>'Input data'!B147</f>
        <v>72.55139299999999</v>
      </c>
      <c r="C127" s="204">
        <f>'Input data'!C147</f>
        <v>9086.3460453705939</v>
      </c>
      <c r="D127" s="204">
        <f>'Input data'!D147</f>
        <v>10954052.763386235</v>
      </c>
      <c r="E127" s="579">
        <f t="shared" si="89"/>
        <v>1</v>
      </c>
      <c r="F127" s="100">
        <f t="shared" si="89"/>
        <v>0.37</v>
      </c>
      <c r="G127" s="475">
        <f>B127*F127*'Input data'!$C$9</f>
        <v>821.61720749069354</v>
      </c>
      <c r="H127" s="301">
        <f>'Input data'!I147</f>
        <v>424.26313389388866</v>
      </c>
      <c r="I127" s="474">
        <f>'Input data'!K147</f>
        <v>30780.881362547134</v>
      </c>
      <c r="J127" s="474">
        <f t="shared" si="91"/>
        <v>2228.8062963921584</v>
      </c>
      <c r="K127" s="475">
        <f t="shared" si="77"/>
        <v>12075.637121877098</v>
      </c>
      <c r="L127" s="100">
        <f t="shared" si="90"/>
        <v>0.7</v>
      </c>
      <c r="M127" s="100">
        <f t="shared" si="90"/>
        <v>0.6</v>
      </c>
      <c r="N127" s="100">
        <f t="shared" si="90"/>
        <v>0.9</v>
      </c>
      <c r="O127" s="100">
        <f t="shared" si="90"/>
        <v>0.9</v>
      </c>
      <c r="P127" s="100">
        <f t="shared" si="90"/>
        <v>0.23600000000000002</v>
      </c>
      <c r="Q127" s="473">
        <f t="shared" si="33"/>
        <v>329.58237938393336</v>
      </c>
      <c r="R127" s="474">
        <f t="shared" si="34"/>
        <v>229.99282792967404</v>
      </c>
      <c r="S127" s="474">
        <f t="shared" si="35"/>
        <v>673.51424684141512</v>
      </c>
      <c r="T127" s="474">
        <f t="shared" si="36"/>
        <v>453.50233152117562</v>
      </c>
      <c r="U127" s="475">
        <f t="shared" si="37"/>
        <v>0</v>
      </c>
      <c r="V127" s="474">
        <f t="shared" si="38"/>
        <v>1686.591785676198</v>
      </c>
      <c r="W127" s="579">
        <f t="shared" si="87"/>
        <v>0.5</v>
      </c>
      <c r="X127" s="475">
        <f t="shared" si="39"/>
        <v>3033.4854703020706</v>
      </c>
      <c r="Y127" s="473">
        <f t="shared" si="78"/>
        <v>4720.077255978269</v>
      </c>
      <c r="Z127" s="474">
        <f t="shared" si="79"/>
        <v>9584.3661622909876</v>
      </c>
      <c r="AA127" s="475">
        <f t="shared" si="80"/>
        <v>7355.5598658988292</v>
      </c>
      <c r="AB127" s="938">
        <f t="shared" si="40"/>
        <v>0.76745397049194142</v>
      </c>
      <c r="AC127" s="118" t="str">
        <f t="shared" si="41"/>
        <v>Yes</v>
      </c>
      <c r="AD127" s="938">
        <f t="shared" si="42"/>
        <v>0.76745397049194142</v>
      </c>
      <c r="AE127" s="579">
        <f t="shared" si="10"/>
        <v>0.3612914238418905</v>
      </c>
      <c r="AF127" s="475">
        <f t="shared" si="43"/>
        <v>270.98050216574302</v>
      </c>
      <c r="AG127" s="474">
        <f t="shared" si="44"/>
        <v>2228.8062963921584</v>
      </c>
      <c r="AH127" s="474">
        <f t="shared" si="81"/>
        <v>10124.07962360073</v>
      </c>
      <c r="AI127" s="474">
        <f t="shared" si="82"/>
        <v>6437.6604656145792</v>
      </c>
      <c r="AJ127" s="474">
        <f t="shared" si="11"/>
        <v>869.4665223567041</v>
      </c>
      <c r="AK127" s="474">
        <f t="shared" si="45"/>
        <v>19660.01290796417</v>
      </c>
      <c r="AL127" s="640">
        <f t="shared" si="12"/>
        <v>0</v>
      </c>
      <c r="AM127" s="100">
        <f t="shared" si="46"/>
        <v>0.11336748896483585</v>
      </c>
      <c r="AN127" s="100">
        <f t="shared" si="47"/>
        <v>0.51495793370000875</v>
      </c>
      <c r="AO127" s="100">
        <f t="shared" si="48"/>
        <v>0.32744945264032438</v>
      </c>
      <c r="AP127" s="100">
        <f t="shared" si="49"/>
        <v>4.4225124694831086E-2</v>
      </c>
      <c r="AQ127" s="100">
        <f t="shared" si="50"/>
        <v>1</v>
      </c>
      <c r="AR127" s="473">
        <f t="shared" si="13"/>
        <v>487.39229475851221</v>
      </c>
      <c r="AS127" s="474">
        <f t="shared" si="14"/>
        <v>618.14528721498277</v>
      </c>
      <c r="AT127" s="474">
        <f t="shared" si="15"/>
        <v>119.61112353514186</v>
      </c>
      <c r="AU127" s="474">
        <f t="shared" si="16"/>
        <v>0</v>
      </c>
      <c r="AV127" s="474">
        <f t="shared" si="17"/>
        <v>0</v>
      </c>
      <c r="AW127" s="474">
        <f t="shared" si="18"/>
        <v>0</v>
      </c>
      <c r="AX127" s="474">
        <f t="shared" si="19"/>
        <v>835.32416732768309</v>
      </c>
      <c r="AY127" s="474">
        <f t="shared" si="20"/>
        <v>67.284910276271205</v>
      </c>
      <c r="AZ127" s="474">
        <f t="shared" si="21"/>
        <v>18.913805956228536</v>
      </c>
      <c r="BA127" s="474">
        <f t="shared" si="22"/>
        <v>48.850676649758228</v>
      </c>
      <c r="BB127" s="474">
        <f t="shared" si="23"/>
        <v>33.284030673579949</v>
      </c>
      <c r="BC127" s="475">
        <f t="shared" si="51"/>
        <v>2228.806296392157</v>
      </c>
      <c r="BD127" s="647">
        <f t="shared" si="52"/>
        <v>0</v>
      </c>
      <c r="BE127" s="383">
        <f t="shared" si="53"/>
        <v>0.21867862431449084</v>
      </c>
      <c r="BF127" s="383">
        <f t="shared" si="54"/>
        <v>0.27734365620538454</v>
      </c>
      <c r="BG127" s="383">
        <f t="shared" si="55"/>
        <v>5.3666002168407528E-2</v>
      </c>
      <c r="BH127" s="383">
        <f t="shared" si="56"/>
        <v>0</v>
      </c>
      <c r="BI127" s="383">
        <f t="shared" si="57"/>
        <v>0</v>
      </c>
      <c r="BJ127" s="383">
        <f t="shared" si="58"/>
        <v>0</v>
      </c>
      <c r="BK127" s="383">
        <f t="shared" si="59"/>
        <v>0.45031171731171754</v>
      </c>
      <c r="BL127" s="383">
        <f t="shared" si="60"/>
        <v>1.0000000000000004</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85.072149895517555</v>
      </c>
      <c r="BW127" s="100">
        <f t="shared" si="63"/>
        <v>0.81290295372265087</v>
      </c>
      <c r="BX127" s="1385">
        <f t="shared" si="24"/>
        <v>10.954052763386235</v>
      </c>
      <c r="BY127" s="473">
        <f t="shared" si="64"/>
        <v>85.072149895517555</v>
      </c>
      <c r="BZ127" s="100">
        <f t="shared" si="65"/>
        <v>0.81290295372265087</v>
      </c>
      <c r="CA127" s="489">
        <f t="shared" si="25"/>
        <v>10.954052763386235</v>
      </c>
      <c r="CB127" s="579">
        <f t="shared" si="26"/>
        <v>0.3612914238418905</v>
      </c>
      <c r="CC127" s="471">
        <f t="shared" si="66"/>
        <v>0.45613296804117476</v>
      </c>
      <c r="CD127" s="100">
        <f t="shared" si="27"/>
        <v>0.3612914238418905</v>
      </c>
      <c r="CE127" s="471">
        <f t="shared" si="67"/>
        <v>0.45613296804117476</v>
      </c>
      <c r="CG127" s="473">
        <f t="shared" si="68"/>
        <v>1922.5638797396116</v>
      </c>
      <c r="CH127" s="474">
        <f t="shared" si="69"/>
        <v>846.5993666122971</v>
      </c>
      <c r="CI127" s="474">
        <f t="shared" si="70"/>
        <v>3224.2703306237977</v>
      </c>
      <c r="CJ127" s="474">
        <f t="shared" si="71"/>
        <v>4081.5209836905879</v>
      </c>
      <c r="CK127" s="474">
        <f t="shared" si="72"/>
        <v>49.125062934435945</v>
      </c>
      <c r="CL127" s="474">
        <f t="shared" si="73"/>
        <v>10124.07962360073</v>
      </c>
      <c r="CM127" s="576">
        <f t="shared" si="74"/>
        <v>0</v>
      </c>
    </row>
    <row r="128" spans="1:91">
      <c r="A128" s="89">
        <f>'Input data'!A148</f>
        <v>2048</v>
      </c>
      <c r="B128" s="152">
        <f>'Input data'!B148</f>
        <v>72.894218999999993</v>
      </c>
      <c r="C128" s="204">
        <f>'Input data'!C148</f>
        <v>9321.3353976278067</v>
      </c>
      <c r="D128" s="204">
        <f>'Input data'!D148</f>
        <v>8108435.8304824755</v>
      </c>
      <c r="E128" s="579">
        <f t="shared" ref="E128:F130" si="93">E127</f>
        <v>1</v>
      </c>
      <c r="F128" s="100">
        <f t="shared" si="93"/>
        <v>0.37</v>
      </c>
      <c r="G128" s="475">
        <f>B128*F128*'Input data'!$C$9</f>
        <v>825.49958285425419</v>
      </c>
      <c r="H128" s="301">
        <f>'Input data'!I148</f>
        <v>424.26313389388866</v>
      </c>
      <c r="I128" s="474">
        <f>'Input data'!K148</f>
        <v>30926.329795687441</v>
      </c>
      <c r="J128" s="474">
        <f t="shared" si="91"/>
        <v>2228.8062963921584</v>
      </c>
      <c r="K128" s="475">
        <f t="shared" si="77"/>
        <v>12143.229692006133</v>
      </c>
      <c r="L128" s="100">
        <f t="shared" ref="L128:P130" si="94">L127</f>
        <v>0.7</v>
      </c>
      <c r="M128" s="100">
        <f t="shared" si="94"/>
        <v>0.6</v>
      </c>
      <c r="N128" s="100">
        <f t="shared" si="94"/>
        <v>0.9</v>
      </c>
      <c r="O128" s="100">
        <f t="shared" si="94"/>
        <v>0.9</v>
      </c>
      <c r="P128" s="100">
        <f t="shared" si="94"/>
        <v>0.23600000000000002</v>
      </c>
      <c r="Q128" s="473">
        <f t="shared" si="33"/>
        <v>331.13975001628887</v>
      </c>
      <c r="R128" s="474">
        <f t="shared" si="34"/>
        <v>231.07960956083889</v>
      </c>
      <c r="S128" s="474">
        <f t="shared" si="35"/>
        <v>676.69679352508365</v>
      </c>
      <c r="T128" s="474">
        <f t="shared" si="36"/>
        <v>455.6452592290716</v>
      </c>
      <c r="U128" s="475">
        <f t="shared" si="37"/>
        <v>0</v>
      </c>
      <c r="V128" s="474">
        <f t="shared" si="38"/>
        <v>1694.561412331283</v>
      </c>
      <c r="W128" s="579">
        <f t="shared" si="87"/>
        <v>0.5</v>
      </c>
      <c r="X128" s="475">
        <f t="shared" si="39"/>
        <v>3033.4854703020706</v>
      </c>
      <c r="Y128" s="473">
        <f t="shared" si="78"/>
        <v>4728.0468826333536</v>
      </c>
      <c r="Z128" s="474">
        <f t="shared" si="79"/>
        <v>9643.9891057649365</v>
      </c>
      <c r="AA128" s="475">
        <f t="shared" si="80"/>
        <v>7415.1828093727781</v>
      </c>
      <c r="AB128" s="938">
        <f t="shared" si="40"/>
        <v>0.76889166174401491</v>
      </c>
      <c r="AC128" s="118" t="str">
        <f t="shared" si="41"/>
        <v>Yes</v>
      </c>
      <c r="AD128" s="938">
        <f t="shared" si="42"/>
        <v>0.76889166174401491</v>
      </c>
      <c r="AE128" s="579">
        <f t="shared" si="10"/>
        <v>0.36279022145966822</v>
      </c>
      <c r="AF128" s="475">
        <f t="shared" si="43"/>
        <v>270.34461759135195</v>
      </c>
      <c r="AG128" s="474">
        <f t="shared" si="44"/>
        <v>2228.8062963921584</v>
      </c>
      <c r="AH128" s="474">
        <f t="shared" si="81"/>
        <v>10171.918783918998</v>
      </c>
      <c r="AI128" s="474">
        <f t="shared" si="82"/>
        <v>6437.6604656145792</v>
      </c>
      <c r="AJ128" s="474">
        <f t="shared" si="11"/>
        <v>868.17421424952374</v>
      </c>
      <c r="AK128" s="474">
        <f t="shared" si="45"/>
        <v>19706.55976017526</v>
      </c>
      <c r="AL128" s="640">
        <f t="shared" si="12"/>
        <v>0</v>
      </c>
      <c r="AM128" s="100">
        <f t="shared" si="46"/>
        <v>0.11309971519718653</v>
      </c>
      <c r="AN128" s="100">
        <f t="shared" si="47"/>
        <v>0.5161691795883776</v>
      </c>
      <c r="AO128" s="100">
        <f t="shared" si="48"/>
        <v>0.32667601773011473</v>
      </c>
      <c r="AP128" s="100">
        <f t="shared" si="49"/>
        <v>4.4055087484321145E-2</v>
      </c>
      <c r="AQ128" s="100">
        <f t="shared" si="50"/>
        <v>1</v>
      </c>
      <c r="AR128" s="473">
        <f t="shared" si="13"/>
        <v>488.12833577336687</v>
      </c>
      <c r="AS128" s="474">
        <f t="shared" si="14"/>
        <v>619.07878634786243</v>
      </c>
      <c r="AT128" s="474">
        <f t="shared" si="15"/>
        <v>119.4333427687997</v>
      </c>
      <c r="AU128" s="474">
        <f t="shared" si="16"/>
        <v>0</v>
      </c>
      <c r="AV128" s="474">
        <f t="shared" si="17"/>
        <v>0</v>
      </c>
      <c r="AW128" s="474">
        <f t="shared" si="18"/>
        <v>0</v>
      </c>
      <c r="AX128" s="474">
        <f t="shared" si="19"/>
        <v>834.08260578873478</v>
      </c>
      <c r="AY128" s="474">
        <f t="shared" si="20"/>
        <v>67.18490316523804</v>
      </c>
      <c r="AZ128" s="474">
        <f t="shared" si="21"/>
        <v>18.885693931042461</v>
      </c>
      <c r="BA128" s="474">
        <f t="shared" si="22"/>
        <v>48.778068764517499</v>
      </c>
      <c r="BB128" s="474">
        <f t="shared" si="23"/>
        <v>33.234559852595929</v>
      </c>
      <c r="BC128" s="475">
        <f t="shared" si="51"/>
        <v>2228.8062963921584</v>
      </c>
      <c r="BD128" s="647">
        <f t="shared" si="52"/>
        <v>0</v>
      </c>
      <c r="BE128" s="383">
        <f t="shared" si="53"/>
        <v>0.21900886432504976</v>
      </c>
      <c r="BF128" s="383">
        <f t="shared" si="54"/>
        <v>0.27776248988078756</v>
      </c>
      <c r="BG128" s="383">
        <f t="shared" si="55"/>
        <v>5.3586237154000488E-2</v>
      </c>
      <c r="BH128" s="383">
        <f t="shared" si="56"/>
        <v>0</v>
      </c>
      <c r="BI128" s="383">
        <f t="shared" si="57"/>
        <v>0</v>
      </c>
      <c r="BJ128" s="383">
        <f t="shared" si="58"/>
        <v>0</v>
      </c>
      <c r="BK128" s="383">
        <f t="shared" si="59"/>
        <v>0.44964240864016186</v>
      </c>
      <c r="BL128" s="383">
        <f t="shared" si="60"/>
        <v>0.99999999999999956</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85.185368685012108</v>
      </c>
      <c r="BW128" s="100">
        <f t="shared" si="63"/>
        <v>0.81315162202595836</v>
      </c>
      <c r="BX128" s="1385">
        <f t="shared" si="24"/>
        <v>8.1084358304824757</v>
      </c>
      <c r="BY128" s="473">
        <f t="shared" si="64"/>
        <v>85.185368685012108</v>
      </c>
      <c r="BZ128" s="100">
        <f t="shared" si="65"/>
        <v>0.81315162202595836</v>
      </c>
      <c r="CA128" s="489">
        <f t="shared" si="25"/>
        <v>8.1084358304824757</v>
      </c>
      <c r="CB128" s="579">
        <f t="shared" si="26"/>
        <v>0.36279022145966822</v>
      </c>
      <c r="CC128" s="471">
        <f t="shared" si="66"/>
        <v>0.45549510145564964</v>
      </c>
      <c r="CD128" s="100">
        <f t="shared" si="27"/>
        <v>0.36279022145966822</v>
      </c>
      <c r="CE128" s="471">
        <f t="shared" si="67"/>
        <v>0.45549510145564964</v>
      </c>
      <c r="CG128" s="473">
        <f t="shared" si="68"/>
        <v>1931.648541761685</v>
      </c>
      <c r="CH128" s="474">
        <f t="shared" si="69"/>
        <v>850.59978979449886</v>
      </c>
      <c r="CI128" s="474">
        <f t="shared" si="70"/>
        <v>3239.5059264498686</v>
      </c>
      <c r="CJ128" s="474">
        <f t="shared" si="71"/>
        <v>4100.8073330616435</v>
      </c>
      <c r="CK128" s="474">
        <f t="shared" si="72"/>
        <v>49.35719285130137</v>
      </c>
      <c r="CL128" s="474">
        <f t="shared" si="73"/>
        <v>10171.918783918998</v>
      </c>
      <c r="CM128" s="576">
        <f t="shared" si="74"/>
        <v>0</v>
      </c>
    </row>
    <row r="129" spans="1:91">
      <c r="A129" s="89">
        <f>'Input data'!A149</f>
        <v>2049</v>
      </c>
      <c r="B129" s="152">
        <f>'Input data'!B149</f>
        <v>73.220860000000002</v>
      </c>
      <c r="C129" s="204">
        <f>'Input data'!C149</f>
        <v>9544.5391176027479</v>
      </c>
      <c r="D129" s="204">
        <f>'Input data'!D149</f>
        <v>3843060.0747493692</v>
      </c>
      <c r="E129" s="579">
        <f t="shared" si="93"/>
        <v>1</v>
      </c>
      <c r="F129" s="100">
        <f t="shared" si="93"/>
        <v>0.37</v>
      </c>
      <c r="G129" s="475">
        <f>B129*F129*'Input data'!$C$9</f>
        <v>829.19866918705509</v>
      </c>
      <c r="H129" s="301">
        <f>'Input data'!I149</f>
        <v>424.26313389388866</v>
      </c>
      <c r="I129" s="474">
        <f>'Input data'!K149</f>
        <v>31064.911530005676</v>
      </c>
      <c r="J129" s="474">
        <f t="shared" si="91"/>
        <v>2228.8062963921584</v>
      </c>
      <c r="K129" s="475">
        <f t="shared" si="77"/>
        <v>12207.631180514933</v>
      </c>
      <c r="L129" s="100">
        <f t="shared" si="94"/>
        <v>0.7</v>
      </c>
      <c r="M129" s="100">
        <f t="shared" si="94"/>
        <v>0.6</v>
      </c>
      <c r="N129" s="100">
        <f t="shared" si="94"/>
        <v>0.9</v>
      </c>
      <c r="O129" s="100">
        <f t="shared" si="94"/>
        <v>0.9</v>
      </c>
      <c r="P129" s="100">
        <f t="shared" si="94"/>
        <v>0.23600000000000002</v>
      </c>
      <c r="Q129" s="473">
        <f t="shared" si="33"/>
        <v>332.623596342773</v>
      </c>
      <c r="R129" s="474">
        <f t="shared" si="34"/>
        <v>232.11508364619203</v>
      </c>
      <c r="S129" s="474">
        <f t="shared" si="35"/>
        <v>679.72909046668065</v>
      </c>
      <c r="T129" s="474">
        <f t="shared" si="36"/>
        <v>457.68701816635848</v>
      </c>
      <c r="U129" s="475">
        <f t="shared" si="37"/>
        <v>0</v>
      </c>
      <c r="V129" s="474">
        <f t="shared" si="38"/>
        <v>1702.1547886220042</v>
      </c>
      <c r="W129" s="579">
        <f t="shared" si="87"/>
        <v>0.5</v>
      </c>
      <c r="X129" s="475">
        <f t="shared" si="39"/>
        <v>3033.4854703020706</v>
      </c>
      <c r="Y129" s="473">
        <f t="shared" si="78"/>
        <v>4735.6402589240752</v>
      </c>
      <c r="Z129" s="474">
        <f t="shared" si="79"/>
        <v>9700.7972179830158</v>
      </c>
      <c r="AA129" s="475">
        <f t="shared" si="80"/>
        <v>7471.9909215908574</v>
      </c>
      <c r="AB129" s="938">
        <f t="shared" si="40"/>
        <v>0.77024503797889199</v>
      </c>
      <c r="AC129" s="118" t="str">
        <f t="shared" si="41"/>
        <v>Yes</v>
      </c>
      <c r="AD129" s="938">
        <f t="shared" si="42"/>
        <v>0.77024503797889199</v>
      </c>
      <c r="AE129" s="579">
        <f t="shared" si="10"/>
        <v>0.36420472758603006</v>
      </c>
      <c r="AF129" s="475">
        <f t="shared" si="43"/>
        <v>269.74449478926954</v>
      </c>
      <c r="AG129" s="474">
        <f t="shared" si="44"/>
        <v>2228.8062963921584</v>
      </c>
      <c r="AH129" s="474">
        <f t="shared" si="81"/>
        <v>10217.499431727272</v>
      </c>
      <c r="AI129" s="474">
        <f t="shared" si="82"/>
        <v>6437.6604656145792</v>
      </c>
      <c r="AJ129" s="474">
        <f t="shared" si="11"/>
        <v>866.95769500182405</v>
      </c>
      <c r="AK129" s="474">
        <f t="shared" si="45"/>
        <v>19750.923888735833</v>
      </c>
      <c r="AL129" s="640">
        <f t="shared" si="12"/>
        <v>0</v>
      </c>
      <c r="AM129" s="100">
        <f t="shared" si="46"/>
        <v>0.11284567288840959</v>
      </c>
      <c r="AN129" s="100">
        <f t="shared" si="47"/>
        <v>0.51731754368991434</v>
      </c>
      <c r="AO129" s="100">
        <f t="shared" si="48"/>
        <v>0.32594224462006288</v>
      </c>
      <c r="AP129" s="100">
        <f t="shared" si="49"/>
        <v>4.3894538801613196E-2</v>
      </c>
      <c r="AQ129" s="100">
        <f t="shared" si="50"/>
        <v>1</v>
      </c>
      <c r="AR129" s="473">
        <f t="shared" si="13"/>
        <v>488.82121083674502</v>
      </c>
      <c r="AS129" s="474">
        <f t="shared" si="14"/>
        <v>619.95753937629968</v>
      </c>
      <c r="AT129" s="474">
        <f t="shared" si="15"/>
        <v>119.26598815504744</v>
      </c>
      <c r="AU129" s="474">
        <f t="shared" si="16"/>
        <v>0</v>
      </c>
      <c r="AV129" s="474">
        <f t="shared" si="17"/>
        <v>0</v>
      </c>
      <c r="AW129" s="474">
        <f t="shared" si="18"/>
        <v>0</v>
      </c>
      <c r="AX129" s="474">
        <f t="shared" si="19"/>
        <v>832.91385701981312</v>
      </c>
      <c r="AY129" s="474">
        <f t="shared" si="20"/>
        <v>67.090761083483159</v>
      </c>
      <c r="AZ129" s="474">
        <f t="shared" si="21"/>
        <v>18.8592305671276</v>
      </c>
      <c r="BA129" s="474">
        <f t="shared" si="22"/>
        <v>48.709719050204875</v>
      </c>
      <c r="BB129" s="474">
        <f t="shared" si="23"/>
        <v>33.187990303436415</v>
      </c>
      <c r="BC129" s="475">
        <f t="shared" si="51"/>
        <v>2228.8062963921575</v>
      </c>
      <c r="BD129" s="647">
        <f t="shared" si="52"/>
        <v>0</v>
      </c>
      <c r="BE129" s="383">
        <f t="shared" si="53"/>
        <v>0.21931973703951577</v>
      </c>
      <c r="BF129" s="383">
        <f t="shared" si="54"/>
        <v>0.27815676058518207</v>
      </c>
      <c r="BG129" s="383">
        <f t="shared" si="55"/>
        <v>5.3511150048394622E-2</v>
      </c>
      <c r="BH129" s="383">
        <f t="shared" si="56"/>
        <v>0</v>
      </c>
      <c r="BI129" s="383">
        <f t="shared" si="57"/>
        <v>0</v>
      </c>
      <c r="BJ129" s="383">
        <f t="shared" si="58"/>
        <v>0</v>
      </c>
      <c r="BK129" s="383">
        <f t="shared" si="59"/>
        <v>0.44901235232690745</v>
      </c>
      <c r="BL129" s="383">
        <f t="shared" si="60"/>
        <v>0.99999999999999978</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84.668069850196588</v>
      </c>
      <c r="BW129" s="100">
        <f t="shared" si="63"/>
        <v>0.81201002935254374</v>
      </c>
      <c r="BX129" s="1385">
        <f t="shared" si="24"/>
        <v>3.8430600747493693</v>
      </c>
      <c r="BY129" s="473">
        <f t="shared" si="64"/>
        <v>84.668069850196588</v>
      </c>
      <c r="BZ129" s="100">
        <f t="shared" si="65"/>
        <v>0.81201002935254374</v>
      </c>
      <c r="CA129" s="489">
        <f t="shared" si="25"/>
        <v>3.8430600747493693</v>
      </c>
      <c r="CB129" s="579">
        <f t="shared" si="26"/>
        <v>0.36420472758603006</v>
      </c>
      <c r="CC129" s="471">
        <f t="shared" si="66"/>
        <v>0.45297849255275946</v>
      </c>
      <c r="CD129" s="100">
        <f t="shared" si="27"/>
        <v>0.36420472758603006</v>
      </c>
      <c r="CE129" s="471">
        <f t="shared" si="67"/>
        <v>0.45297849255275946</v>
      </c>
      <c r="CG129" s="473">
        <f t="shared" si="68"/>
        <v>1940.3043119995084</v>
      </c>
      <c r="CH129" s="474">
        <f t="shared" si="69"/>
        <v>854.41135084487894</v>
      </c>
      <c r="CI129" s="474">
        <f t="shared" si="70"/>
        <v>3254.0222415958133</v>
      </c>
      <c r="CJ129" s="474">
        <f t="shared" si="71"/>
        <v>4119.1831634972314</v>
      </c>
      <c r="CK129" s="474">
        <f t="shared" si="72"/>
        <v>49.578363789838242</v>
      </c>
      <c r="CL129" s="474">
        <f t="shared" si="73"/>
        <v>10217.49943172727</v>
      </c>
      <c r="CM129" s="576">
        <f t="shared" si="74"/>
        <v>0</v>
      </c>
    </row>
    <row r="130" spans="1:91" ht="15" thickBot="1">
      <c r="A130" s="141">
        <f>'Input data'!A150</f>
        <v>2050</v>
      </c>
      <c r="B130" s="593">
        <f>'Input data'!B150</f>
        <v>73.529752999999999</v>
      </c>
      <c r="C130" s="207">
        <f>'Input data'!C150</f>
        <v>9746.0477824321624</v>
      </c>
      <c r="D130" s="207">
        <f>'Input data'!D150</f>
        <v>648769.37595797807</v>
      </c>
      <c r="E130" s="580">
        <f t="shared" si="93"/>
        <v>1</v>
      </c>
      <c r="F130" s="581">
        <f t="shared" si="93"/>
        <v>0.37</v>
      </c>
      <c r="G130" s="589">
        <f>B130*F130*'Input data'!$C$9</f>
        <v>832.69676610262252</v>
      </c>
      <c r="H130" s="584">
        <f>'Input data'!I150</f>
        <v>424.26313389388866</v>
      </c>
      <c r="I130" s="595">
        <f>'Input data'!K150</f>
        <v>31195.963442223561</v>
      </c>
      <c r="J130" s="595">
        <f t="shared" si="91"/>
        <v>2228.8062963921584</v>
      </c>
      <c r="K130" s="589">
        <f t="shared" si="77"/>
        <v>12268.533421782711</v>
      </c>
      <c r="L130" s="581">
        <f t="shared" si="94"/>
        <v>0.7</v>
      </c>
      <c r="M130" s="581">
        <f t="shared" si="94"/>
        <v>0.6</v>
      </c>
      <c r="N130" s="581">
        <f t="shared" si="94"/>
        <v>0.9</v>
      </c>
      <c r="O130" s="581">
        <f t="shared" si="94"/>
        <v>0.9</v>
      </c>
      <c r="P130" s="581">
        <f t="shared" si="94"/>
        <v>0.23600000000000002</v>
      </c>
      <c r="Q130" s="598">
        <f t="shared" si="33"/>
        <v>334.02681805507063</v>
      </c>
      <c r="R130" s="595">
        <f t="shared" si="34"/>
        <v>233.09429536991024</v>
      </c>
      <c r="S130" s="595">
        <f t="shared" si="35"/>
        <v>682.59662791354413</v>
      </c>
      <c r="T130" s="595">
        <f t="shared" si="36"/>
        <v>459.61783837391204</v>
      </c>
      <c r="U130" s="589">
        <f t="shared" si="37"/>
        <v>0</v>
      </c>
      <c r="V130" s="595">
        <f t="shared" si="38"/>
        <v>1709.335579712437</v>
      </c>
      <c r="W130" s="580">
        <f t="shared" si="87"/>
        <v>0.5</v>
      </c>
      <c r="X130" s="589">
        <f t="shared" si="39"/>
        <v>3033.4854703020706</v>
      </c>
      <c r="Y130" s="598">
        <f t="shared" si="78"/>
        <v>4742.8210500145078</v>
      </c>
      <c r="Z130" s="595">
        <f t="shared" si="79"/>
        <v>9754.5186681603627</v>
      </c>
      <c r="AA130" s="589">
        <f t="shared" si="80"/>
        <v>7525.7123717682043</v>
      </c>
      <c r="AB130" s="941">
        <f t="shared" si="40"/>
        <v>0.77151037665577649</v>
      </c>
      <c r="AC130" s="951" t="str">
        <f t="shared" si="41"/>
        <v>Yes</v>
      </c>
      <c r="AD130" s="941">
        <f t="shared" si="42"/>
        <v>0.77151037665577649</v>
      </c>
      <c r="AE130" s="580">
        <f t="shared" si="10"/>
        <v>0.36553039723144143</v>
      </c>
      <c r="AF130" s="589">
        <f t="shared" si="43"/>
        <v>269.1820620309993</v>
      </c>
      <c r="AG130" s="595">
        <f t="shared" si="44"/>
        <v>2228.8062963921584</v>
      </c>
      <c r="AH130" s="595">
        <f t="shared" si="81"/>
        <v>10260.6034604421</v>
      </c>
      <c r="AI130" s="595">
        <f t="shared" si="82"/>
        <v>6437.6604656145792</v>
      </c>
      <c r="AJ130" s="595">
        <f t="shared" si="11"/>
        <v>865.82031072122254</v>
      </c>
      <c r="AK130" s="595">
        <f t="shared" si="45"/>
        <v>19792.890533170059</v>
      </c>
      <c r="AL130" s="641">
        <f t="shared" si="12"/>
        <v>0</v>
      </c>
      <c r="AM130" s="581">
        <f t="shared" si="46"/>
        <v>0.11260640747024783</v>
      </c>
      <c r="AN130" s="581">
        <f t="shared" si="47"/>
        <v>0.51839843418760856</v>
      </c>
      <c r="AO130" s="581">
        <f t="shared" si="48"/>
        <v>0.32525115292412593</v>
      </c>
      <c r="AP130" s="581">
        <f t="shared" si="49"/>
        <v>4.3744005418017713E-2</v>
      </c>
      <c r="AQ130" s="581">
        <f t="shared" si="50"/>
        <v>1.0000000000000002</v>
      </c>
      <c r="AR130" s="598">
        <f t="shared" si="13"/>
        <v>489.46901415510399</v>
      </c>
      <c r="AS130" s="595">
        <f t="shared" si="14"/>
        <v>620.77912923849499</v>
      </c>
      <c r="AT130" s="595">
        <f t="shared" si="15"/>
        <v>119.10952001257635</v>
      </c>
      <c r="AU130" s="595">
        <f t="shared" si="16"/>
        <v>0</v>
      </c>
      <c r="AV130" s="595">
        <f t="shared" si="17"/>
        <v>0</v>
      </c>
      <c r="AW130" s="595">
        <f t="shared" si="18"/>
        <v>0</v>
      </c>
      <c r="AX130" s="595">
        <f t="shared" si="19"/>
        <v>831.82113573302934</v>
      </c>
      <c r="AY130" s="595">
        <f t="shared" si="20"/>
        <v>67.002742974329834</v>
      </c>
      <c r="AZ130" s="595">
        <f t="shared" si="21"/>
        <v>18.834488653519792</v>
      </c>
      <c r="BA130" s="595">
        <f t="shared" si="22"/>
        <v>48.645815506722208</v>
      </c>
      <c r="BB130" s="595">
        <f t="shared" si="23"/>
        <v>33.144450118380668</v>
      </c>
      <c r="BC130" s="589">
        <f t="shared" si="51"/>
        <v>2228.806296392157</v>
      </c>
      <c r="BD130" s="648">
        <f t="shared" si="52"/>
        <v>0</v>
      </c>
      <c r="BE130" s="607">
        <f t="shared" si="53"/>
        <v>0.21961038738423513</v>
      </c>
      <c r="BF130" s="607">
        <f>AS130/BC130</f>
        <v>0.27852538385384629</v>
      </c>
      <c r="BG130" s="607">
        <f t="shared" si="55"/>
        <v>5.3440947383082547E-2</v>
      </c>
      <c r="BH130" s="607">
        <f t="shared" si="56"/>
        <v>0</v>
      </c>
      <c r="BI130" s="607">
        <f t="shared" si="57"/>
        <v>0</v>
      </c>
      <c r="BJ130" s="607">
        <f t="shared" si="58"/>
        <v>0</v>
      </c>
      <c r="BK130" s="607">
        <f t="shared" si="59"/>
        <v>0.44842328137883608</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84.46556516105538</v>
      </c>
      <c r="BW130" s="581">
        <f t="shared" si="63"/>
        <v>0.81155932674379361</v>
      </c>
      <c r="BX130" s="1386">
        <f t="shared" si="24"/>
        <v>0.64876937595797812</v>
      </c>
      <c r="BY130" s="598">
        <f t="shared" si="64"/>
        <v>84.46556516105538</v>
      </c>
      <c r="BZ130" s="581">
        <f t="shared" si="65"/>
        <v>0.81155932674379361</v>
      </c>
      <c r="CA130" s="602">
        <f t="shared" si="25"/>
        <v>0.64876937595797812</v>
      </c>
      <c r="CB130" s="580">
        <f t="shared" si="26"/>
        <v>0.36553039723144143</v>
      </c>
      <c r="CC130" s="582">
        <f t="shared" si="66"/>
        <v>0.45147983705500883</v>
      </c>
      <c r="CD130" s="581">
        <f t="shared" si="27"/>
        <v>0.36553039723144143</v>
      </c>
      <c r="CE130" s="582">
        <f t="shared" si="67"/>
        <v>0.45147983705500883</v>
      </c>
      <c r="CG130" s="598">
        <f t="shared" si="68"/>
        <v>1948.4897719879116</v>
      </c>
      <c r="CH130" s="595">
        <f t="shared" si="69"/>
        <v>858.0158111775836</v>
      </c>
      <c r="CI130" s="595">
        <f t="shared" si="70"/>
        <v>3267.7498144797328</v>
      </c>
      <c r="CJ130" s="595">
        <f t="shared" si="71"/>
        <v>4136.5605453652142</v>
      </c>
      <c r="CK130" s="595">
        <f t="shared" si="72"/>
        <v>49.787517431657456</v>
      </c>
      <c r="CL130" s="595">
        <f t="shared" si="73"/>
        <v>10260.6034604421</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70" t="s">
        <v>602</v>
      </c>
      <c r="B134" s="1571"/>
      <c r="C134" s="1571"/>
      <c r="D134" s="1572"/>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43.2" customHeight="1">
      <c r="A135" s="1565"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66"/>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4401.0141751148003</v>
      </c>
      <c r="D139" s="475">
        <f>'Input data'!D119</f>
        <v>52983633.388733946</v>
      </c>
      <c r="E139" s="473">
        <f>'Input data'!J119*C139</f>
        <v>52948.802345057928</v>
      </c>
      <c r="F139" s="474">
        <f>'Input data'!L119</f>
        <v>105932.43573379188</v>
      </c>
      <c r="G139" s="474">
        <f>G137*0.89</f>
        <v>60911.340429377713</v>
      </c>
      <c r="H139" s="474">
        <f t="shared" si="95"/>
        <v>19193.669908996875</v>
      </c>
      <c r="I139" s="475">
        <f t="shared" si="98"/>
        <v>52983.633388733942</v>
      </c>
      <c r="J139" s="579">
        <f t="shared" ref="J139:J149" si="122">($J$150-$J$137)/($A$150-$A$137)+J138</f>
        <v>0.11361731727283289</v>
      </c>
      <c r="K139" s="474">
        <f t="shared" ref="K139:K170" si="123">(I139)*J139-(I139)*$J$137</f>
        <v>2758.8354673633326</v>
      </c>
      <c r="L139" s="474">
        <f t="shared" si="99"/>
        <v>0</v>
      </c>
      <c r="M139" s="475">
        <f t="shared" ref="M139:M170" si="124">L139+K139</f>
        <v>2758.8354673633326</v>
      </c>
      <c r="N139" s="579">
        <v>0.1</v>
      </c>
      <c r="O139" s="475">
        <f t="shared" si="100"/>
        <v>150.38340000000005</v>
      </c>
      <c r="P139" s="1043">
        <f>O139+M139</f>
        <v>2909.2188673633327</v>
      </c>
      <c r="Q139" s="467">
        <f t="shared" si="101"/>
        <v>77195.791471011253</v>
      </c>
      <c r="R139" s="467">
        <f t="shared" ref="R139:R170" si="125">Q139-G139</f>
        <v>16284.45104163354</v>
      </c>
      <c r="S139" s="1255">
        <f t="shared" si="102"/>
        <v>0.53864918713335153</v>
      </c>
      <c r="T139" s="118" t="str">
        <f t="shared" si="103"/>
        <v>Yes</v>
      </c>
      <c r="U139" s="1255">
        <f t="shared" si="104"/>
        <v>0.53864918713335153</v>
      </c>
      <c r="V139" s="1268">
        <f t="shared" si="96"/>
        <v>89647.984692158338</v>
      </c>
      <c r="W139" s="1269">
        <f t="shared" si="97"/>
        <v>0.15372488066408996</v>
      </c>
      <c r="X139" s="473">
        <f t="shared" si="105"/>
        <v>60911.340429377713</v>
      </c>
      <c r="Y139" s="474">
        <f t="shared" si="106"/>
        <v>10259.899955877232</v>
      </c>
      <c r="Z139" s="474">
        <f t="shared" si="107"/>
        <v>2543.113142229256</v>
      </c>
      <c r="AA139" s="474">
        <f t="shared" si="108"/>
        <v>0</v>
      </c>
      <c r="AB139" s="474">
        <f t="shared" si="109"/>
        <v>15933.631164674136</v>
      </c>
      <c r="AC139" s="474">
        <f t="shared" si="110"/>
        <v>89647.984692158338</v>
      </c>
      <c r="AD139" s="1240">
        <f t="shared" si="111"/>
        <v>0</v>
      </c>
      <c r="AE139" s="100">
        <f t="shared" si="112"/>
        <v>0.67945019219942071</v>
      </c>
      <c r="AF139" s="100">
        <f t="shared" si="113"/>
        <v>0.11444652092413052</v>
      </c>
      <c r="AG139" s="100">
        <f t="shared" si="114"/>
        <v>2.8367767005159531E-2</v>
      </c>
      <c r="AH139" s="100">
        <f t="shared" ref="AH139:AH170" si="126">AA139/AC139</f>
        <v>0</v>
      </c>
      <c r="AI139" s="100">
        <f t="shared" si="115"/>
        <v>0.17773551987128919</v>
      </c>
      <c r="AJ139" s="471">
        <f t="shared" si="116"/>
        <v>1</v>
      </c>
      <c r="AK139" s="1250">
        <f t="shared" si="117"/>
        <v>46963.775103738699</v>
      </c>
      <c r="AL139" s="1251">
        <f t="shared" si="118"/>
        <v>13037.50922034068</v>
      </c>
      <c r="AM139" s="1251">
        <f t="shared" si="119"/>
        <v>910.05610529833405</v>
      </c>
      <c r="AN139" s="1251">
        <f t="shared" si="120"/>
        <v>60911.340429377713</v>
      </c>
      <c r="AO139" s="1022">
        <f t="shared" si="121"/>
        <v>0</v>
      </c>
      <c r="AV139" s="119"/>
      <c r="AW139" s="119"/>
    </row>
    <row r="140" spans="1:91">
      <c r="A140" s="89">
        <f>'Input data'!A120</f>
        <v>2020</v>
      </c>
      <c r="B140" s="152">
        <f>'Input data'!B120</f>
        <v>58.801927000000006</v>
      </c>
      <c r="C140" s="204">
        <f>'Input data'!C120</f>
        <v>4136.4941459203392</v>
      </c>
      <c r="D140" s="475">
        <f>'Input data'!D120</f>
        <v>49362231.911950953</v>
      </c>
      <c r="E140" s="473">
        <f>'Input data'!J120*C140</f>
        <v>49766.349804613397</v>
      </c>
      <c r="F140" s="474">
        <f>'Input data'!L120</f>
        <v>99128.581716564353</v>
      </c>
      <c r="G140" s="474">
        <f>G137*0.81</f>
        <v>55436.163761568481</v>
      </c>
      <c r="H140" s="474">
        <f t="shared" si="95"/>
        <v>19444.220245524259</v>
      </c>
      <c r="I140" s="475">
        <f t="shared" si="98"/>
        <v>49362.231911950956</v>
      </c>
      <c r="J140" s="579">
        <f t="shared" si="122"/>
        <v>0.13965210661166627</v>
      </c>
      <c r="K140" s="474">
        <f t="shared" si="123"/>
        <v>3855.4059273668436</v>
      </c>
      <c r="L140" s="474">
        <f t="shared" si="99"/>
        <v>0</v>
      </c>
      <c r="M140" s="475">
        <f t="shared" si="124"/>
        <v>3855.4059273668436</v>
      </c>
      <c r="N140" s="579">
        <f>($N$142-$N$137)/($A$102-$A$97)+N139</f>
        <v>0.2</v>
      </c>
      <c r="O140" s="475">
        <f t="shared" si="100"/>
        <v>300.7668000000001</v>
      </c>
      <c r="P140" s="1043">
        <f t="shared" ref="P140:P170" si="127">O140+M140</f>
        <v>4156.1727273668439</v>
      </c>
      <c r="Q140" s="467">
        <f t="shared" si="101"/>
        <v>70724.211279725889</v>
      </c>
      <c r="R140" s="467">
        <f t="shared" si="125"/>
        <v>15288.047518157407</v>
      </c>
      <c r="S140" s="1255">
        <f t="shared" si="102"/>
        <v>0.54106411904144724</v>
      </c>
      <c r="T140" s="118" t="str">
        <f t="shared" si="103"/>
        <v>Yes</v>
      </c>
      <c r="U140" s="1255">
        <f t="shared" si="104"/>
        <v>0.54106411904144724</v>
      </c>
      <c r="V140" s="1268">
        <f t="shared" si="96"/>
        <v>83840.534198406938</v>
      </c>
      <c r="W140" s="1269">
        <f t="shared" si="97"/>
        <v>0.15422441493080286</v>
      </c>
      <c r="X140" s="473">
        <f t="shared" si="105"/>
        <v>55436.163761568474</v>
      </c>
      <c r="Y140" s="474">
        <f t="shared" si="106"/>
        <v>10878.736460524093</v>
      </c>
      <c r="Z140" s="474">
        <f t="shared" si="107"/>
        <v>2549.6831128502363</v>
      </c>
      <c r="AA140" s="474">
        <f t="shared" si="108"/>
        <v>0</v>
      </c>
      <c r="AB140" s="474">
        <f t="shared" si="109"/>
        <v>14975.950863464144</v>
      </c>
      <c r="AC140" s="474">
        <f t="shared" si="110"/>
        <v>83840.534198406938</v>
      </c>
      <c r="AD140" s="1240">
        <f t="shared" si="111"/>
        <v>0</v>
      </c>
      <c r="AE140" s="100">
        <f t="shared" si="112"/>
        <v>0.66120957233382971</v>
      </c>
      <c r="AF140" s="100">
        <f t="shared" si="113"/>
        <v>0.12975509477050542</v>
      </c>
      <c r="AG140" s="100">
        <f t="shared" si="114"/>
        <v>3.0411102901807166E-2</v>
      </c>
      <c r="AH140" s="100">
        <f t="shared" si="126"/>
        <v>0</v>
      </c>
      <c r="AI140" s="100">
        <f t="shared" si="115"/>
        <v>0.17862422999385782</v>
      </c>
      <c r="AJ140" s="471">
        <f t="shared" si="116"/>
        <v>1</v>
      </c>
      <c r="AK140" s="1250">
        <f t="shared" si="117"/>
        <v>42468.692238393385</v>
      </c>
      <c r="AL140" s="1251">
        <f t="shared" si="118"/>
        <v>12189.755607720215</v>
      </c>
      <c r="AM140" s="1251">
        <f t="shared" si="119"/>
        <v>777.71591545487684</v>
      </c>
      <c r="AN140" s="1251">
        <f t="shared" si="120"/>
        <v>55436.163761568481</v>
      </c>
      <c r="AO140" s="1022">
        <f t="shared" si="121"/>
        <v>0</v>
      </c>
      <c r="AV140" s="119"/>
      <c r="AW140" s="119"/>
    </row>
    <row r="141" spans="1:91">
      <c r="A141" s="89">
        <f>'Input data'!A121</f>
        <v>2021</v>
      </c>
      <c r="B141" s="152">
        <f>'Input data'!B121</f>
        <v>59.392254999999999</v>
      </c>
      <c r="C141" s="204">
        <f>'Input data'!C121</f>
        <v>4347.435580039687</v>
      </c>
      <c r="D141" s="475">
        <f>'Input data'!D121</f>
        <v>50370817.336839974</v>
      </c>
      <c r="E141" s="473">
        <f>'Input data'!J121*C141</f>
        <v>52304.195823088688</v>
      </c>
      <c r="F141" s="474">
        <f>'Input data'!L121</f>
        <v>102675.01315992867</v>
      </c>
      <c r="G141" s="474">
        <f>G137*0.65</f>
        <v>44485.810425950018</v>
      </c>
      <c r="H141" s="474">
        <f t="shared" si="95"/>
        <v>32797.316968153369</v>
      </c>
      <c r="I141" s="475">
        <f t="shared" si="98"/>
        <v>50370.817336839973</v>
      </c>
      <c r="J141" s="579">
        <f t="shared" si="122"/>
        <v>0.16568689595049965</v>
      </c>
      <c r="K141" s="474">
        <f t="shared" si="123"/>
        <v>5245.5744727579386</v>
      </c>
      <c r="L141" s="474">
        <f t="shared" si="99"/>
        <v>0</v>
      </c>
      <c r="M141" s="475">
        <f t="shared" si="124"/>
        <v>5245.5744727579386</v>
      </c>
      <c r="N141" s="579">
        <v>0.4</v>
      </c>
      <c r="O141" s="475">
        <f t="shared" si="100"/>
        <v>601.53360000000021</v>
      </c>
      <c r="P141" s="1043">
        <f t="shared" si="127"/>
        <v>5847.1080727579392</v>
      </c>
      <c r="Q141" s="467">
        <f t="shared" si="101"/>
        <v>71436.019321345448</v>
      </c>
      <c r="R141" s="467">
        <f t="shared" si="125"/>
        <v>26950.20889539543</v>
      </c>
      <c r="S141" s="1255">
        <f t="shared" si="102"/>
        <v>0.91633135215550232</v>
      </c>
      <c r="T141" s="118" t="str">
        <f t="shared" si="103"/>
        <v>Yes</v>
      </c>
      <c r="U141" s="1255">
        <f t="shared" si="104"/>
        <v>0.91633135215550232</v>
      </c>
      <c r="V141" s="1268">
        <f t="shared" si="96"/>
        <v>75724.804264533232</v>
      </c>
      <c r="W141" s="1269">
        <f t="shared" si="97"/>
        <v>0.26248069579905731</v>
      </c>
      <c r="X141" s="473">
        <f t="shared" si="105"/>
        <v>44485.810425950018</v>
      </c>
      <c r="Y141" s="474">
        <f t="shared" si="106"/>
        <v>12534.20714982398</v>
      </c>
      <c r="Z141" s="474">
        <f t="shared" si="107"/>
        <v>2965.1338977689375</v>
      </c>
      <c r="AA141" s="474">
        <f t="shared" si="108"/>
        <v>0</v>
      </c>
      <c r="AB141" s="474">
        <f t="shared" si="109"/>
        <v>15739.652790990298</v>
      </c>
      <c r="AC141" s="474">
        <f t="shared" si="110"/>
        <v>75724.804264533232</v>
      </c>
      <c r="AD141" s="1240">
        <f t="shared" si="111"/>
        <v>0</v>
      </c>
      <c r="AE141" s="100">
        <f t="shared" si="112"/>
        <v>0.58746682620063984</v>
      </c>
      <c r="AF141" s="100">
        <f t="shared" si="113"/>
        <v>0.16552313699006219</v>
      </c>
      <c r="AG141" s="100">
        <f t="shared" si="114"/>
        <v>3.9156706003632406E-2</v>
      </c>
      <c r="AH141" s="100">
        <f t="shared" si="126"/>
        <v>0</v>
      </c>
      <c r="AI141" s="100">
        <f t="shared" si="115"/>
        <v>0.20785333080566554</v>
      </c>
      <c r="AJ141" s="471">
        <f t="shared" si="116"/>
        <v>1</v>
      </c>
      <c r="AK141" s="1250">
        <f t="shared" si="117"/>
        <v>42025.032965809347</v>
      </c>
      <c r="AL141" s="1251">
        <f t="shared" si="118"/>
        <v>2335.6430793434147</v>
      </c>
      <c r="AM141" s="1251">
        <f t="shared" si="119"/>
        <v>125.13438079726161</v>
      </c>
      <c r="AN141" s="1251">
        <f t="shared" si="120"/>
        <v>44485.810425950018</v>
      </c>
      <c r="AO141" s="1022">
        <f t="shared" si="121"/>
        <v>0</v>
      </c>
      <c r="AV141" s="119"/>
      <c r="AW141" s="119"/>
    </row>
    <row r="142" spans="1:91">
      <c r="A142" s="89">
        <f>'Input data'!A122</f>
        <v>2022</v>
      </c>
      <c r="B142" s="152">
        <f>'Input data'!B122</f>
        <v>59.893885000000004</v>
      </c>
      <c r="C142" s="204">
        <f>'Input data'!C122</f>
        <v>4459.5677042940879</v>
      </c>
      <c r="D142" s="475">
        <f>'Input data'!D122</f>
        <v>50359792.847133122</v>
      </c>
      <c r="E142" s="473">
        <f>'Input data'!J122*C142</f>
        <v>53653.262526224877</v>
      </c>
      <c r="F142" s="474">
        <f>'Input data'!L122</f>
        <v>104013.055373358</v>
      </c>
      <c r="G142" s="474">
        <f>G137*(1-E4)</f>
        <v>34219.854173807704</v>
      </c>
      <c r="H142" s="474">
        <f t="shared" si="95"/>
        <v>43827.031342262475</v>
      </c>
      <c r="I142" s="475">
        <f t="shared" si="98"/>
        <v>50359.792847133125</v>
      </c>
      <c r="J142" s="579">
        <f t="shared" si="122"/>
        <v>0.19172168528933303</v>
      </c>
      <c r="K142" s="474">
        <f t="shared" si="123"/>
        <v>6555.5329896119947</v>
      </c>
      <c r="L142" s="474">
        <f t="shared" si="99"/>
        <v>0</v>
      </c>
      <c r="M142" s="475">
        <f t="shared" si="124"/>
        <v>6555.5329896119947</v>
      </c>
      <c r="N142" s="579">
        <f>$E$26</f>
        <v>0.5</v>
      </c>
      <c r="O142" s="475">
        <f t="shared" si="100"/>
        <v>751.91700000000026</v>
      </c>
      <c r="P142" s="1043">
        <f t="shared" si="127"/>
        <v>7307.4499896119951</v>
      </c>
      <c r="Q142" s="467">
        <f t="shared" si="101"/>
        <v>70739.435526458183</v>
      </c>
      <c r="R142" s="467">
        <f t="shared" si="125"/>
        <v>36519.581352650479</v>
      </c>
      <c r="S142" s="1255">
        <f t="shared" si="102"/>
        <v>1.2159126876229485</v>
      </c>
      <c r="T142" s="118" t="str">
        <f t="shared" si="103"/>
        <v>No</v>
      </c>
      <c r="U142" s="1255">
        <f t="shared" si="104"/>
        <v>1</v>
      </c>
      <c r="V142" s="1268">
        <f t="shared" si="96"/>
        <v>73978.348338558877</v>
      </c>
      <c r="W142" s="1269">
        <f t="shared" si="97"/>
        <v>0.28875901132784376</v>
      </c>
      <c r="X142" s="473">
        <f t="shared" si="105"/>
        <v>40704.728491659058</v>
      </c>
      <c r="Y142" s="474">
        <f t="shared" si="106"/>
        <v>13951.517888217615</v>
      </c>
      <c r="Z142" s="474">
        <f t="shared" si="107"/>
        <v>3176.480943439507</v>
      </c>
      <c r="AA142" s="474">
        <f t="shared" si="108"/>
        <v>0</v>
      </c>
      <c r="AB142" s="474">
        <f t="shared" si="109"/>
        <v>16145.621015242707</v>
      </c>
      <c r="AC142" s="474">
        <f t="shared" si="110"/>
        <v>73978.348338558877</v>
      </c>
      <c r="AD142" s="475">
        <f t="shared" si="111"/>
        <v>6484.8743178513541</v>
      </c>
      <c r="AE142" s="100">
        <f t="shared" si="112"/>
        <v>0.55022488884687637</v>
      </c>
      <c r="AF142" s="100">
        <f t="shared" si="113"/>
        <v>0.18858920483556979</v>
      </c>
      <c r="AG142" s="100">
        <f t="shared" si="114"/>
        <v>4.2937981379395931E-2</v>
      </c>
      <c r="AH142" s="100">
        <f t="shared" si="126"/>
        <v>0</v>
      </c>
      <c r="AI142" s="100">
        <f t="shared" si="115"/>
        <v>0.21824792493815803</v>
      </c>
      <c r="AJ142" s="471">
        <f t="shared" si="116"/>
        <v>1</v>
      </c>
      <c r="AK142" s="1250">
        <f t="shared" si="117"/>
        <v>40704.728491659065</v>
      </c>
      <c r="AL142" s="1251">
        <f t="shared" si="118"/>
        <v>0</v>
      </c>
      <c r="AM142" s="1251">
        <f t="shared" si="119"/>
        <v>0</v>
      </c>
      <c r="AN142" s="1251">
        <f t="shared" si="120"/>
        <v>40704.728491659065</v>
      </c>
      <c r="AO142" s="1022">
        <f t="shared" si="121"/>
        <v>0</v>
      </c>
      <c r="AV142" s="119"/>
      <c r="AW142" s="119"/>
    </row>
    <row r="143" spans="1:91">
      <c r="A143" s="89">
        <f>'Input data'!A123</f>
        <v>2023</v>
      </c>
      <c r="B143" s="152">
        <f>'Input data'!B123</f>
        <v>60.414495000000002</v>
      </c>
      <c r="C143" s="204">
        <f>'Input data'!C123</f>
        <v>4503.5555997917772</v>
      </c>
      <c r="D143" s="475">
        <f>'Input data'!D123</f>
        <v>48118709.490541913</v>
      </c>
      <c r="E143" s="473">
        <f>'Input data'!J123*C143</f>
        <v>54182.482903985067</v>
      </c>
      <c r="F143" s="474">
        <f>'Input data'!L123</f>
        <v>102301.19239452698</v>
      </c>
      <c r="G143" s="474">
        <f>($G$147-$G$142)/($A$147-$A$142)+G142</f>
        <v>32166.662923379241</v>
      </c>
      <c r="H143" s="474">
        <f t="shared" si="95"/>
        <v>44080.743269371196</v>
      </c>
      <c r="I143" s="475">
        <f t="shared" si="98"/>
        <v>48118.709490541914</v>
      </c>
      <c r="J143" s="579">
        <f t="shared" si="122"/>
        <v>0.21775647462816641</v>
      </c>
      <c r="K143" s="474">
        <f t="shared" si="123"/>
        <v>7516.5627890566866</v>
      </c>
      <c r="L143" s="474">
        <f t="shared" si="99"/>
        <v>0</v>
      </c>
      <c r="M143" s="475">
        <f t="shared" si="124"/>
        <v>7516.5627890566866</v>
      </c>
      <c r="N143" s="579">
        <f>($N$147-$N$142)/($A$107-$A$102)+N142</f>
        <v>0.5</v>
      </c>
      <c r="O143" s="475">
        <f t="shared" si="100"/>
        <v>751.91700000000026</v>
      </c>
      <c r="P143" s="1043">
        <f t="shared" si="127"/>
        <v>8268.4797890566861</v>
      </c>
      <c r="Q143" s="467">
        <f t="shared" si="101"/>
        <v>67978.926403693753</v>
      </c>
      <c r="R143" s="467">
        <f t="shared" si="125"/>
        <v>35812.263480314512</v>
      </c>
      <c r="S143" s="1255">
        <f t="shared" si="102"/>
        <v>1.1804277777504737</v>
      </c>
      <c r="T143" s="118" t="str">
        <f t="shared" si="103"/>
        <v>No</v>
      </c>
      <c r="U143" s="1255">
        <f t="shared" si="104"/>
        <v>1</v>
      </c>
      <c r="V143" s="1268">
        <f t="shared" si="96"/>
        <v>71962.814939057862</v>
      </c>
      <c r="W143" s="1269">
        <f t="shared" si="97"/>
        <v>0.29655937282205314</v>
      </c>
      <c r="X143" s="473">
        <f t="shared" si="105"/>
        <v>37640.548948224612</v>
      </c>
      <c r="Y143" s="474">
        <f t="shared" si="106"/>
        <v>14816.993059200286</v>
      </c>
      <c r="Z143" s="474">
        <f t="shared" si="107"/>
        <v>3200.396146087689</v>
      </c>
      <c r="AA143" s="474">
        <f t="shared" si="108"/>
        <v>0</v>
      </c>
      <c r="AB143" s="474">
        <f t="shared" si="109"/>
        <v>16304.876785545272</v>
      </c>
      <c r="AC143" s="474">
        <f t="shared" si="110"/>
        <v>71962.814939057862</v>
      </c>
      <c r="AD143" s="475">
        <f t="shared" si="111"/>
        <v>5473.8860248453711</v>
      </c>
      <c r="AE143" s="100">
        <f t="shared" si="112"/>
        <v>0.52305553889325662</v>
      </c>
      <c r="AF143" s="100">
        <f t="shared" si="113"/>
        <v>0.20589790813141681</v>
      </c>
      <c r="AG143" s="100">
        <f t="shared" si="114"/>
        <v>4.4472914918600163E-2</v>
      </c>
      <c r="AH143" s="100">
        <f t="shared" si="126"/>
        <v>0</v>
      </c>
      <c r="AI143" s="100">
        <f t="shared" si="115"/>
        <v>0.22657363805672628</v>
      </c>
      <c r="AJ143" s="471">
        <f t="shared" si="116"/>
        <v>0.99999999999999989</v>
      </c>
      <c r="AK143" s="1250">
        <f t="shared" si="117"/>
        <v>37640.548948224619</v>
      </c>
      <c r="AL143" s="1251">
        <f t="shared" si="118"/>
        <v>0</v>
      </c>
      <c r="AM143" s="1251">
        <f t="shared" si="119"/>
        <v>0</v>
      </c>
      <c r="AN143" s="1251">
        <f>SUM(AK143:AM143)</f>
        <v>37640.548948224619</v>
      </c>
      <c r="AO143" s="1022">
        <f t="shared" si="121"/>
        <v>0</v>
      </c>
      <c r="AV143" s="119"/>
      <c r="AW143" s="119"/>
    </row>
    <row r="144" spans="1:91">
      <c r="A144" s="89">
        <f>'Input data'!A124</f>
        <v>2024</v>
      </c>
      <c r="B144" s="152">
        <f>'Input data'!B124</f>
        <v>61.020220999999999</v>
      </c>
      <c r="C144" s="204">
        <f>'Input data'!C124</f>
        <v>4554.3497092114612</v>
      </c>
      <c r="D144" s="475">
        <f>'Input data'!D124</f>
        <v>45803292.263739973</v>
      </c>
      <c r="E144" s="473">
        <f>'Input data'!J124*C144</f>
        <v>54793.589151986627</v>
      </c>
      <c r="F144" s="474">
        <f>'Input data'!L124</f>
        <v>100596.8814157266</v>
      </c>
      <c r="G144" s="474">
        <f t="shared" ref="G144:G146" si="128">($G$147-$G$142)/($A$147-$A$142)+G143</f>
        <v>30113.471672950778</v>
      </c>
      <c r="H144" s="474">
        <f t="shared" si="95"/>
        <v>44311.683103232237</v>
      </c>
      <c r="I144" s="475">
        <f t="shared" si="98"/>
        <v>45803.292263739975</v>
      </c>
      <c r="J144" s="579">
        <f t="shared" si="122"/>
        <v>0.24379126396699979</v>
      </c>
      <c r="K144" s="474">
        <f t="shared" si="123"/>
        <v>8347.3534557804069</v>
      </c>
      <c r="L144" s="474">
        <f t="shared" si="99"/>
        <v>0</v>
      </c>
      <c r="M144" s="475">
        <f t="shared" si="124"/>
        <v>8347.3534557804069</v>
      </c>
      <c r="N144" s="579">
        <f>($N$147-$N$142)/($A$107-$A$102)+N143</f>
        <v>0.5</v>
      </c>
      <c r="O144" s="475">
        <f t="shared" si="100"/>
        <v>751.91700000000026</v>
      </c>
      <c r="P144" s="1043">
        <f t="shared" si="127"/>
        <v>9099.2704557804063</v>
      </c>
      <c r="Q144" s="467">
        <f t="shared" si="101"/>
        <v>65325.884320402605</v>
      </c>
      <c r="R144" s="467">
        <f t="shared" si="125"/>
        <v>35212.412647451827</v>
      </c>
      <c r="S144" s="1255">
        <f t="shared" si="102"/>
        <v>1.1473939515896132</v>
      </c>
      <c r="T144" s="118" t="str">
        <f t="shared" si="103"/>
        <v>No</v>
      </c>
      <c r="U144" s="1255">
        <f t="shared" si="104"/>
        <v>1</v>
      </c>
      <c r="V144" s="1268">
        <f t="shared" si="96"/>
        <v>69907.846844236919</v>
      </c>
      <c r="W144" s="1269">
        <f t="shared" si="97"/>
        <v>0.30506944290513538</v>
      </c>
      <c r="X144" s="473">
        <f t="shared" si="105"/>
        <v>34636.8497489129</v>
      </c>
      <c r="Y144" s="474">
        <f t="shared" si="106"/>
        <v>15554.211284129462</v>
      </c>
      <c r="Z144" s="474">
        <f t="shared" si="107"/>
        <v>3228.0117300196257</v>
      </c>
      <c r="AA144" s="474">
        <f t="shared" si="108"/>
        <v>0</v>
      </c>
      <c r="AB144" s="474">
        <f t="shared" si="109"/>
        <v>16488.774081174917</v>
      </c>
      <c r="AC144" s="474">
        <f t="shared" si="110"/>
        <v>69907.846844236919</v>
      </c>
      <c r="AD144" s="475">
        <f t="shared" si="111"/>
        <v>4523.3780759621222</v>
      </c>
      <c r="AE144" s="100">
        <f t="shared" si="112"/>
        <v>0.49546440510588119</v>
      </c>
      <c r="AF144" s="100">
        <f t="shared" si="113"/>
        <v>0.22249592837247745</v>
      </c>
      <c r="AG144" s="100">
        <f t="shared" si="114"/>
        <v>4.6175241775247684E-2</v>
      </c>
      <c r="AH144" s="100">
        <f t="shared" si="126"/>
        <v>0</v>
      </c>
      <c r="AI144" s="100">
        <f t="shared" si="115"/>
        <v>0.23586442474639344</v>
      </c>
      <c r="AJ144" s="471">
        <f t="shared" si="116"/>
        <v>0.99999999999999978</v>
      </c>
      <c r="AK144" s="1250">
        <f t="shared" si="117"/>
        <v>34636.8497489129</v>
      </c>
      <c r="AL144" s="1251">
        <f t="shared" si="118"/>
        <v>0</v>
      </c>
      <c r="AM144" s="1251">
        <f t="shared" si="119"/>
        <v>0</v>
      </c>
      <c r="AN144" s="1251">
        <f t="shared" si="120"/>
        <v>34636.8497489129</v>
      </c>
      <c r="AO144" s="1022">
        <f t="shared" si="121"/>
        <v>0</v>
      </c>
      <c r="AV144" s="119"/>
      <c r="AW144" s="119"/>
    </row>
    <row r="145" spans="1:49">
      <c r="A145" s="89">
        <f>'Input data'!A125</f>
        <v>2025</v>
      </c>
      <c r="B145" s="152">
        <f>'Input data'!B125</f>
        <v>61.673080999999996</v>
      </c>
      <c r="C145" s="204">
        <f>'Input data'!C125</f>
        <v>4618.6922839663757</v>
      </c>
      <c r="D145" s="475">
        <f>'Input data'!D125</f>
        <v>43222529.411836617</v>
      </c>
      <c r="E145" s="473">
        <f>'Input data'!J125*C145</f>
        <v>55567.697604609646</v>
      </c>
      <c r="F145" s="474">
        <f>'Input data'!L125</f>
        <v>98790.227016446268</v>
      </c>
      <c r="G145" s="474">
        <f t="shared" si="128"/>
        <v>28060.280422522315</v>
      </c>
      <c r="H145" s="474">
        <f t="shared" si="95"/>
        <v>44387.140560708001</v>
      </c>
      <c r="I145" s="475">
        <f t="shared" si="98"/>
        <v>43222.529411836615</v>
      </c>
      <c r="J145" s="579">
        <f t="shared" si="122"/>
        <v>0.26982605330583315</v>
      </c>
      <c r="K145" s="474">
        <f t="shared" si="123"/>
        <v>9002.3155834295667</v>
      </c>
      <c r="L145" s="474">
        <f t="shared" si="99"/>
        <v>0</v>
      </c>
      <c r="M145" s="475">
        <f t="shared" si="124"/>
        <v>9002.3155834295667</v>
      </c>
      <c r="N145" s="579">
        <f>($N$147-$N$142)/($A$107-$A$102)+N144</f>
        <v>0.5</v>
      </c>
      <c r="O145" s="475">
        <f t="shared" si="100"/>
        <v>751.91700000000026</v>
      </c>
      <c r="P145" s="1043">
        <f t="shared" si="127"/>
        <v>9754.2325834295661</v>
      </c>
      <c r="Q145" s="467">
        <f t="shared" si="101"/>
        <v>62693.188399800754</v>
      </c>
      <c r="R145" s="467">
        <f t="shared" si="125"/>
        <v>34632.907977278439</v>
      </c>
      <c r="S145" s="1255">
        <f t="shared" si="102"/>
        <v>1.1124099617489203</v>
      </c>
      <c r="T145" s="118" t="str">
        <f t="shared" si="103"/>
        <v>No</v>
      </c>
      <c r="U145" s="1255">
        <f t="shared" si="104"/>
        <v>1</v>
      </c>
      <c r="V145" s="1268">
        <f t="shared" si="96"/>
        <v>67657.003503390966</v>
      </c>
      <c r="W145" s="1269">
        <f t="shared" si="97"/>
        <v>0.31514477143444919</v>
      </c>
      <c r="X145" s="473">
        <f t="shared" si="105"/>
        <v>31559.964886745445</v>
      </c>
      <c r="Y145" s="474">
        <f t="shared" si="106"/>
        <v>16112.32246037155</v>
      </c>
      <c r="Z145" s="474">
        <f t="shared" si="107"/>
        <v>3262.9933015806118</v>
      </c>
      <c r="AA145" s="474">
        <f t="shared" si="108"/>
        <v>0</v>
      </c>
      <c r="AB145" s="474">
        <f t="shared" si="109"/>
        <v>16721.722854693362</v>
      </c>
      <c r="AC145" s="474">
        <f t="shared" si="110"/>
        <v>67657.003503390966</v>
      </c>
      <c r="AD145" s="475">
        <f t="shared" si="111"/>
        <v>3499.6844642231299</v>
      </c>
      <c r="AE145" s="100">
        <f t="shared" si="112"/>
        <v>0.46647003639709911</v>
      </c>
      <c r="AF145" s="100">
        <f t="shared" si="113"/>
        <v>0.23814714849977062</v>
      </c>
      <c r="AG145" s="100">
        <f t="shared" si="114"/>
        <v>4.8228463168887917E-2</v>
      </c>
      <c r="AH145" s="100">
        <f t="shared" si="126"/>
        <v>0</v>
      </c>
      <c r="AI145" s="100">
        <f t="shared" si="115"/>
        <v>0.2471543519342424</v>
      </c>
      <c r="AJ145" s="471">
        <f t="shared" si="116"/>
        <v>1</v>
      </c>
      <c r="AK145" s="1250">
        <f t="shared" si="117"/>
        <v>31559.964886745445</v>
      </c>
      <c r="AL145" s="1251">
        <f t="shared" si="118"/>
        <v>0</v>
      </c>
      <c r="AM145" s="1251">
        <f t="shared" si="119"/>
        <v>0</v>
      </c>
      <c r="AN145" s="1251">
        <f t="shared" si="120"/>
        <v>31559.964886745445</v>
      </c>
      <c r="AO145" s="1022">
        <f t="shared" si="121"/>
        <v>0</v>
      </c>
      <c r="AV145" s="119"/>
      <c r="AW145" s="119"/>
    </row>
    <row r="146" spans="1:49">
      <c r="A146" s="89">
        <f>'Input data'!A126</f>
        <v>2026</v>
      </c>
      <c r="B146" s="152">
        <f>'Input data'!B126</f>
        <v>62.305038999999994</v>
      </c>
      <c r="C146" s="204">
        <f>'Input data'!C126</f>
        <v>4706.2160582136648</v>
      </c>
      <c r="D146" s="475">
        <f>'Input data'!D126</f>
        <v>43560861.039927498</v>
      </c>
      <c r="E146" s="473">
        <f>'Input data'!J126*C146</f>
        <v>56620.70012600968</v>
      </c>
      <c r="F146" s="474">
        <f>'Input data'!L126</f>
        <v>100181.56116593718</v>
      </c>
      <c r="G146" s="474">
        <f t="shared" si="128"/>
        <v>26007.089172093853</v>
      </c>
      <c r="H146" s="474">
        <f t="shared" si="95"/>
        <v>47362.060236506091</v>
      </c>
      <c r="I146" s="475">
        <f t="shared" si="98"/>
        <v>43560.861039927498</v>
      </c>
      <c r="J146" s="579">
        <f t="shared" si="122"/>
        <v>0.2958608426446665</v>
      </c>
      <c r="K146" s="474">
        <f t="shared" si="123"/>
        <v>10206.880565334359</v>
      </c>
      <c r="L146" s="474">
        <f t="shared" si="99"/>
        <v>0</v>
      </c>
      <c r="M146" s="475">
        <f t="shared" si="124"/>
        <v>10206.880565334359</v>
      </c>
      <c r="N146" s="579">
        <f>($N$147-$N$142)/($A$107-$A$102)+N145</f>
        <v>0.5</v>
      </c>
      <c r="O146" s="475">
        <f t="shared" si="100"/>
        <v>751.91700000000026</v>
      </c>
      <c r="P146" s="1043">
        <f t="shared" si="127"/>
        <v>10958.797565334358</v>
      </c>
      <c r="Q146" s="467">
        <f t="shared" si="101"/>
        <v>62410.351843265584</v>
      </c>
      <c r="R146" s="467">
        <f t="shared" si="125"/>
        <v>36403.262671171731</v>
      </c>
      <c r="S146" s="1255">
        <f t="shared" si="102"/>
        <v>1.1470130624024233</v>
      </c>
      <c r="T146" s="118" t="str">
        <f t="shared" si="103"/>
        <v>No</v>
      </c>
      <c r="U146" s="1255">
        <f t="shared" si="104"/>
        <v>1</v>
      </c>
      <c r="V146" s="1268">
        <f t="shared" si="96"/>
        <v>68444.117308998932</v>
      </c>
      <c r="W146" s="1269">
        <f t="shared" si="97"/>
        <v>0.31679925414986765</v>
      </c>
      <c r="X146" s="473">
        <f t="shared" si="105"/>
        <v>30672.907986327325</v>
      </c>
      <c r="Y146" s="474">
        <f t="shared" si="106"/>
        <v>17422.033473479616</v>
      </c>
      <c r="Z146" s="474">
        <f t="shared" si="107"/>
        <v>3310.577955812766</v>
      </c>
      <c r="AA146" s="474">
        <f t="shared" si="108"/>
        <v>0</v>
      </c>
      <c r="AB146" s="474">
        <f t="shared" si="109"/>
        <v>17038.597893379218</v>
      </c>
      <c r="AC146" s="474">
        <f t="shared" si="110"/>
        <v>68444.117308998932</v>
      </c>
      <c r="AD146" s="475">
        <f t="shared" si="111"/>
        <v>4665.8188142334729</v>
      </c>
      <c r="AE146" s="100">
        <f t="shared" si="112"/>
        <v>0.44814527810842986</v>
      </c>
      <c r="AF146" s="100">
        <f t="shared" si="113"/>
        <v>0.25454391346484634</v>
      </c>
      <c r="AG146" s="100">
        <f t="shared" si="114"/>
        <v>4.8369064953628908E-2</v>
      </c>
      <c r="AH146" s="100">
        <f t="shared" si="126"/>
        <v>0</v>
      </c>
      <c r="AI146" s="100">
        <f t="shared" si="115"/>
        <v>0.24894174347309478</v>
      </c>
      <c r="AJ146" s="471">
        <f t="shared" si="116"/>
        <v>1</v>
      </c>
      <c r="AK146" s="1250">
        <f t="shared" si="117"/>
        <v>30672.907986327322</v>
      </c>
      <c r="AL146" s="1251">
        <f t="shared" si="118"/>
        <v>0</v>
      </c>
      <c r="AM146" s="1251">
        <f t="shared" si="119"/>
        <v>0</v>
      </c>
      <c r="AN146" s="1251">
        <f t="shared" si="120"/>
        <v>30672.907986327322</v>
      </c>
      <c r="AO146" s="1022">
        <f t="shared" si="121"/>
        <v>0</v>
      </c>
      <c r="AV146" s="119"/>
      <c r="AW146" s="119"/>
    </row>
    <row r="147" spans="1:49">
      <c r="A147" s="89">
        <f>'Input data'!A127</f>
        <v>2027</v>
      </c>
      <c r="B147" s="152">
        <f>'Input data'!B127</f>
        <v>62.918915999999996</v>
      </c>
      <c r="C147" s="204">
        <f>'Input data'!C127</f>
        <v>4806.6704710292252</v>
      </c>
      <c r="D147" s="475">
        <f>'Input data'!D127</f>
        <v>42063620.539397433</v>
      </c>
      <c r="E147" s="473">
        <f>'Input data'!J127*C147</f>
        <v>57829.271750008418</v>
      </c>
      <c r="F147" s="474">
        <f>'Input data'!L127</f>
        <v>99892.892289405849</v>
      </c>
      <c r="G147" s="474">
        <f>G137*(1-E5)</f>
        <v>23953.89792166539</v>
      </c>
      <c r="H147" s="474">
        <f t="shared" si="95"/>
        <v>48703.649755910788</v>
      </c>
      <c r="I147" s="475">
        <f t="shared" si="98"/>
        <v>42063.620539397431</v>
      </c>
      <c r="J147" s="579">
        <f t="shared" si="122"/>
        <v>0.32189563198349985</v>
      </c>
      <c r="K147" s="474">
        <f t="shared" si="123"/>
        <v>10951.174995718367</v>
      </c>
      <c r="L147" s="474">
        <f t="shared" si="99"/>
        <v>0</v>
      </c>
      <c r="M147" s="475">
        <f t="shared" si="124"/>
        <v>10951.174995718367</v>
      </c>
      <c r="N147" s="579">
        <f>$C$27</f>
        <v>0.5</v>
      </c>
      <c r="O147" s="475">
        <f t="shared" si="100"/>
        <v>751.91700000000026</v>
      </c>
      <c r="P147" s="1043">
        <f t="shared" si="127"/>
        <v>11703.091995718367</v>
      </c>
      <c r="Q147" s="467">
        <f t="shared" si="101"/>
        <v>60954.455681857813</v>
      </c>
      <c r="R147" s="467">
        <f t="shared" si="125"/>
        <v>37000.557760192423</v>
      </c>
      <c r="S147" s="1255">
        <f t="shared" si="102"/>
        <v>1.1409033530515964</v>
      </c>
      <c r="T147" s="118" t="str">
        <f t="shared" si="103"/>
        <v>No</v>
      </c>
      <c r="U147" s="1255">
        <f t="shared" si="104"/>
        <v>1</v>
      </c>
      <c r="V147" s="1268">
        <f t="shared" si="96"/>
        <v>67461.961429902003</v>
      </c>
      <c r="W147" s="1269">
        <f t="shared" si="97"/>
        <v>0.32465704131927819</v>
      </c>
      <c r="X147" s="473">
        <f t="shared" si="105"/>
        <v>28523.524822353971</v>
      </c>
      <c r="Y147" s="474">
        <f t="shared" si="106"/>
        <v>18170.956306087173</v>
      </c>
      <c r="Z147" s="474">
        <f t="shared" si="107"/>
        <v>3365.1926995327626</v>
      </c>
      <c r="AA147" s="474">
        <f t="shared" si="108"/>
        <v>0</v>
      </c>
      <c r="AB147" s="474">
        <f t="shared" si="109"/>
        <v>17402.28760192811</v>
      </c>
      <c r="AC147" s="474">
        <f t="shared" si="110"/>
        <v>67461.961429902003</v>
      </c>
      <c r="AD147" s="475">
        <f t="shared" si="111"/>
        <v>4569.6269006885814</v>
      </c>
      <c r="AE147" s="100">
        <f t="shared" si="112"/>
        <v>0.4228090055162721</v>
      </c>
      <c r="AF147" s="100">
        <f t="shared" si="113"/>
        <v>0.26935114130899007</v>
      </c>
      <c r="AG147" s="100">
        <f t="shared" si="114"/>
        <v>4.988281734188011E-2</v>
      </c>
      <c r="AH147" s="100">
        <f t="shared" si="126"/>
        <v>0</v>
      </c>
      <c r="AI147" s="100">
        <f t="shared" si="115"/>
        <v>0.25795703583285795</v>
      </c>
      <c r="AJ147" s="471">
        <f t="shared" si="116"/>
        <v>1.0000000000000002</v>
      </c>
      <c r="AK147" s="1250">
        <f t="shared" si="117"/>
        <v>28523.524822353971</v>
      </c>
      <c r="AL147" s="1251">
        <f t="shared" si="118"/>
        <v>0</v>
      </c>
      <c r="AM147" s="1251">
        <f t="shared" si="119"/>
        <v>0</v>
      </c>
      <c r="AN147" s="1251">
        <f t="shared" si="120"/>
        <v>28523.524822353971</v>
      </c>
      <c r="AO147" s="1022">
        <f t="shared" si="121"/>
        <v>0</v>
      </c>
      <c r="AV147" s="119"/>
      <c r="AW147" s="119"/>
    </row>
    <row r="148" spans="1:49">
      <c r="A148" s="89">
        <f>'Input data'!A128</f>
        <v>2028</v>
      </c>
      <c r="B148" s="152">
        <f>'Input data'!B128</f>
        <v>63.514502</v>
      </c>
      <c r="C148" s="204">
        <f>'Input data'!C128</f>
        <v>4918.6434456948491</v>
      </c>
      <c r="D148" s="475">
        <f>'Input data'!D128</f>
        <v>40122432.814653359</v>
      </c>
      <c r="E148" s="473">
        <f>'Input data'!J128*C148</f>
        <v>59176.423717180543</v>
      </c>
      <c r="F148" s="474">
        <f>'Input data'!L128</f>
        <v>99298.85653183391</v>
      </c>
      <c r="G148" s="474">
        <f>($G$152-$G$147)/($A$152-$A$147)+G147</f>
        <v>21900.706671236927</v>
      </c>
      <c r="H148" s="474">
        <f t="shared" si="95"/>
        <v>49708.134386376274</v>
      </c>
      <c r="I148" s="475">
        <f t="shared" si="98"/>
        <v>40122.432814653359</v>
      </c>
      <c r="J148" s="579">
        <f t="shared" si="122"/>
        <v>0.34793042132233321</v>
      </c>
      <c r="K148" s="474">
        <f t="shared" si="123"/>
        <v>11490.369947000949</v>
      </c>
      <c r="L148" s="474">
        <f t="shared" si="99"/>
        <v>0</v>
      </c>
      <c r="M148" s="475">
        <f t="shared" si="124"/>
        <v>11490.369947000949</v>
      </c>
      <c r="N148" s="579">
        <f>N147</f>
        <v>0.5</v>
      </c>
      <c r="O148" s="475">
        <f t="shared" si="100"/>
        <v>751.91700000000026</v>
      </c>
      <c r="P148" s="1043">
        <f t="shared" si="127"/>
        <v>12242.286947000948</v>
      </c>
      <c r="Q148" s="467">
        <f t="shared" si="101"/>
        <v>59366.554110612255</v>
      </c>
      <c r="R148" s="467">
        <f t="shared" si="125"/>
        <v>37465.847439375328</v>
      </c>
      <c r="S148" s="1255">
        <f t="shared" si="102"/>
        <v>1.1283556009051039</v>
      </c>
      <c r="T148" s="118" t="str">
        <f t="shared" si="103"/>
        <v>No</v>
      </c>
      <c r="U148" s="1255">
        <f t="shared" si="104"/>
        <v>1</v>
      </c>
      <c r="V148" s="1268">
        <f t="shared" si="96"/>
        <v>66094.920282195671</v>
      </c>
      <c r="W148" s="1269">
        <f t="shared" si="97"/>
        <v>0.3343838731817973</v>
      </c>
      <c r="X148" s="473">
        <f t="shared" si="105"/>
        <v>26162.617860974009</v>
      </c>
      <c r="Y148" s="474">
        <f t="shared" si="106"/>
        <v>18698.552968176362</v>
      </c>
      <c r="Z148" s="474">
        <f t="shared" si="107"/>
        <v>3426.0698192483187</v>
      </c>
      <c r="AA148" s="474">
        <f t="shared" si="108"/>
        <v>0</v>
      </c>
      <c r="AB148" s="474">
        <f t="shared" si="109"/>
        <v>17807.679633796975</v>
      </c>
      <c r="AC148" s="474">
        <f t="shared" si="110"/>
        <v>66094.920282195671</v>
      </c>
      <c r="AD148" s="475">
        <f t="shared" si="111"/>
        <v>4261.9111897370822</v>
      </c>
      <c r="AE148" s="100">
        <f t="shared" si="112"/>
        <v>0.39583401794375972</v>
      </c>
      <c r="AF148" s="100">
        <f t="shared" si="113"/>
        <v>0.28290453923451192</v>
      </c>
      <c r="AG148" s="100">
        <f t="shared" si="114"/>
        <v>5.1835599538066421E-2</v>
      </c>
      <c r="AH148" s="100">
        <f t="shared" si="126"/>
        <v>0</v>
      </c>
      <c r="AI148" s="100">
        <f t="shared" si="115"/>
        <v>0.26942584328366187</v>
      </c>
      <c r="AJ148" s="471">
        <f t="shared" si="116"/>
        <v>0.99999999999999978</v>
      </c>
      <c r="AK148" s="1250">
        <f t="shared" si="117"/>
        <v>26162.617860974005</v>
      </c>
      <c r="AL148" s="1251">
        <f t="shared" si="118"/>
        <v>0</v>
      </c>
      <c r="AM148" s="1251">
        <f t="shared" si="119"/>
        <v>0</v>
      </c>
      <c r="AN148" s="1251">
        <f t="shared" si="120"/>
        <v>26162.617860974005</v>
      </c>
      <c r="AO148" s="1022">
        <f t="shared" si="121"/>
        <v>0</v>
      </c>
      <c r="AV148" s="119"/>
      <c r="AW148" s="119"/>
    </row>
    <row r="149" spans="1:49">
      <c r="A149" s="89">
        <f>'Input data'!A129</f>
        <v>2029</v>
      </c>
      <c r="B149" s="152">
        <f>'Input data'!B129</f>
        <v>64.093732000000003</v>
      </c>
      <c r="C149" s="204">
        <f>'Input data'!C129</f>
        <v>5055.9810880808755</v>
      </c>
      <c r="D149" s="475">
        <f>'Input data'!D129</f>
        <v>38613737.321660623</v>
      </c>
      <c r="E149" s="473">
        <f>'Input data'!J129*C149</f>
        <v>60828.739159005781</v>
      </c>
      <c r="F149" s="474">
        <f>'Input data'!L129</f>
        <v>99442.476480666402</v>
      </c>
      <c r="G149" s="474">
        <f t="shared" ref="G149:G151" si="129">($G$152-$G$147)/($A$152-$A$147)+G148</f>
        <v>19847.515420808464</v>
      </c>
      <c r="H149" s="474">
        <f t="shared" si="95"/>
        <v>51293.597304209216</v>
      </c>
      <c r="I149" s="475">
        <f t="shared" si="98"/>
        <v>38613.737321660621</v>
      </c>
      <c r="J149" s="579">
        <f t="shared" si="122"/>
        <v>0.37396521066116656</v>
      </c>
      <c r="K149" s="474">
        <f t="shared" si="123"/>
        <v>12063.606201053786</v>
      </c>
      <c r="L149" s="474">
        <f t="shared" si="99"/>
        <v>0</v>
      </c>
      <c r="M149" s="475">
        <f t="shared" si="124"/>
        <v>12063.606201053786</v>
      </c>
      <c r="N149" s="579">
        <f t="shared" ref="N149:N170" si="130">N148</f>
        <v>0.5</v>
      </c>
      <c r="O149" s="475">
        <f t="shared" si="100"/>
        <v>751.91700000000026</v>
      </c>
      <c r="P149" s="1043">
        <f t="shared" si="127"/>
        <v>12815.523201053786</v>
      </c>
      <c r="Q149" s="467">
        <f t="shared" si="101"/>
        <v>58325.589523963892</v>
      </c>
      <c r="R149" s="467">
        <f t="shared" si="125"/>
        <v>38478.074103155428</v>
      </c>
      <c r="S149" s="1255">
        <f t="shared" si="102"/>
        <v>1.1266696411436157</v>
      </c>
      <c r="T149" s="118" t="str">
        <f t="shared" si="103"/>
        <v>No</v>
      </c>
      <c r="U149" s="1255">
        <f t="shared" si="104"/>
        <v>1</v>
      </c>
      <c r="V149" s="1268">
        <f t="shared" si="96"/>
        <v>65290.429866453364</v>
      </c>
      <c r="W149" s="1269">
        <f t="shared" si="97"/>
        <v>0.34343519814546131</v>
      </c>
      <c r="X149" s="473">
        <f t="shared" si="105"/>
        <v>24173.542909750857</v>
      </c>
      <c r="Y149" s="474">
        <f t="shared" si="106"/>
        <v>19311.246775674295</v>
      </c>
      <c r="Z149" s="474">
        <f t="shared" si="107"/>
        <v>3500.7371228718334</v>
      </c>
      <c r="AA149" s="474">
        <f t="shared" si="108"/>
        <v>0</v>
      </c>
      <c r="AB149" s="474">
        <f t="shared" si="109"/>
        <v>18304.903058156378</v>
      </c>
      <c r="AC149" s="474">
        <f t="shared" si="110"/>
        <v>65290.429866453364</v>
      </c>
      <c r="AD149" s="475">
        <f t="shared" si="111"/>
        <v>4326.0274889423927</v>
      </c>
      <c r="AE149" s="100">
        <f t="shared" si="112"/>
        <v>0.37024634328792155</v>
      </c>
      <c r="AF149" s="100">
        <f t="shared" si="113"/>
        <v>0.29577453870611653</v>
      </c>
      <c r="AG149" s="100">
        <f t="shared" si="114"/>
        <v>5.361792118741332E-2</v>
      </c>
      <c r="AH149" s="100">
        <f t="shared" si="126"/>
        <v>0</v>
      </c>
      <c r="AI149" s="100">
        <f t="shared" si="115"/>
        <v>0.28036119681854865</v>
      </c>
      <c r="AJ149" s="471">
        <f t="shared" si="116"/>
        <v>1</v>
      </c>
      <c r="AK149" s="1250">
        <f t="shared" si="117"/>
        <v>24173.542909750853</v>
      </c>
      <c r="AL149" s="1251">
        <f t="shared" si="118"/>
        <v>0</v>
      </c>
      <c r="AM149" s="1251">
        <f t="shared" si="119"/>
        <v>0</v>
      </c>
      <c r="AN149" s="1251">
        <f t="shared" si="120"/>
        <v>24173.542909750853</v>
      </c>
      <c r="AO149" s="1022">
        <f t="shared" si="121"/>
        <v>0</v>
      </c>
      <c r="AV149" s="119"/>
      <c r="AW149" s="119"/>
    </row>
    <row r="150" spans="1:49">
      <c r="A150" s="89">
        <f>'Input data'!A130</f>
        <v>2030</v>
      </c>
      <c r="B150" s="152">
        <f>'Input data'!B130</f>
        <v>64.659278</v>
      </c>
      <c r="C150" s="204">
        <f>'Input data'!C130</f>
        <v>5220.676133769065</v>
      </c>
      <c r="D150" s="475">
        <f>'Input data'!D130</f>
        <v>37435672.225562826</v>
      </c>
      <c r="E150" s="473">
        <f>'Input data'!J130*C150</f>
        <v>62810.192768190478</v>
      </c>
      <c r="F150" s="474">
        <f>'Input data'!L130</f>
        <v>100245.8649937533</v>
      </c>
      <c r="G150" s="474">
        <f t="shared" si="129"/>
        <v>17794.324170380001</v>
      </c>
      <c r="H150" s="474">
        <f t="shared" si="95"/>
        <v>53378.202889506269</v>
      </c>
      <c r="I150" s="475">
        <f t="shared" si="98"/>
        <v>37435.672225562826</v>
      </c>
      <c r="J150" s="579">
        <f>$H$19</f>
        <v>0.4</v>
      </c>
      <c r="K150" s="474">
        <f t="shared" si="123"/>
        <v>12670.187921951871</v>
      </c>
      <c r="L150" s="474">
        <f t="shared" si="99"/>
        <v>0</v>
      </c>
      <c r="M150" s="475">
        <f t="shared" si="124"/>
        <v>12670.187921951871</v>
      </c>
      <c r="N150" s="579">
        <f t="shared" si="130"/>
        <v>0.5</v>
      </c>
      <c r="O150" s="475">
        <f t="shared" si="100"/>
        <v>751.91700000000026</v>
      </c>
      <c r="P150" s="1043">
        <f t="shared" si="127"/>
        <v>13422.10492195187</v>
      </c>
      <c r="Q150" s="467">
        <f t="shared" si="101"/>
        <v>57750.422137934402</v>
      </c>
      <c r="R150" s="467">
        <f t="shared" si="125"/>
        <v>39956.0979675544</v>
      </c>
      <c r="S150" s="1255">
        <f t="shared" si="102"/>
        <v>1.132253015904604</v>
      </c>
      <c r="T150" s="118" t="str">
        <f t="shared" si="103"/>
        <v>No</v>
      </c>
      <c r="U150" s="1255">
        <f t="shared" si="104"/>
        <v>1</v>
      </c>
      <c r="V150" s="1268">
        <f t="shared" si="96"/>
        <v>64956.846191156605</v>
      </c>
      <c r="W150" s="1269">
        <f t="shared" si="97"/>
        <v>0.35202468256217545</v>
      </c>
      <c r="X150" s="473">
        <f t="shared" si="105"/>
        <v>22461.403335337694</v>
      </c>
      <c r="Y150" s="474">
        <f t="shared" si="106"/>
        <v>20003.99237589931</v>
      </c>
      <c r="Z150" s="474">
        <f t="shared" si="107"/>
        <v>3590.2780147063067</v>
      </c>
      <c r="AA150" s="474">
        <f t="shared" si="108"/>
        <v>0</v>
      </c>
      <c r="AB150" s="474">
        <f t="shared" si="109"/>
        <v>18901.172465213291</v>
      </c>
      <c r="AC150" s="474">
        <f t="shared" si="110"/>
        <v>64956.846191156605</v>
      </c>
      <c r="AD150" s="475">
        <f t="shared" si="111"/>
        <v>4667.0791649576931</v>
      </c>
      <c r="AE150" s="100">
        <f t="shared" si="112"/>
        <v>0.34578962268638663</v>
      </c>
      <c r="AF150" s="100">
        <f t="shared" si="113"/>
        <v>0.30795818376143247</v>
      </c>
      <c r="AG150" s="100">
        <f t="shared" si="114"/>
        <v>5.5271741551933547E-2</v>
      </c>
      <c r="AH150" s="100">
        <f t="shared" si="126"/>
        <v>0</v>
      </c>
      <c r="AI150" s="100">
        <f t="shared" si="115"/>
        <v>0.2909804520002473</v>
      </c>
      <c r="AJ150" s="471">
        <f t="shared" si="116"/>
        <v>1</v>
      </c>
      <c r="AK150" s="1250">
        <f t="shared" si="117"/>
        <v>22461.403335337691</v>
      </c>
      <c r="AL150" s="1251">
        <f t="shared" si="118"/>
        <v>0</v>
      </c>
      <c r="AM150" s="1251">
        <f t="shared" si="119"/>
        <v>0</v>
      </c>
      <c r="AN150" s="1251">
        <f t="shared" si="120"/>
        <v>22461.403335337691</v>
      </c>
      <c r="AO150" s="1022">
        <f t="shared" si="121"/>
        <v>0</v>
      </c>
      <c r="AV150" s="119"/>
      <c r="AW150" s="119"/>
    </row>
    <row r="151" spans="1:49">
      <c r="A151" s="89">
        <f>'Input data'!A131</f>
        <v>2031</v>
      </c>
      <c r="B151" s="152">
        <f>'Input data'!B131</f>
        <v>65.211525999999992</v>
      </c>
      <c r="C151" s="204">
        <f>'Input data'!C131</f>
        <v>5396.439358573075</v>
      </c>
      <c r="D151" s="475">
        <f>'Input data'!D131</f>
        <v>36521081.260820419</v>
      </c>
      <c r="E151" s="473">
        <f>'Input data'!J131*C151</f>
        <v>64924.808145323354</v>
      </c>
      <c r="F151" s="474">
        <f>'Input data'!L131</f>
        <v>101445.88940614377</v>
      </c>
      <c r="G151" s="474">
        <f t="shared" si="129"/>
        <v>15741.132919951538</v>
      </c>
      <c r="H151" s="474">
        <f t="shared" si="95"/>
        <v>55786.475539721221</v>
      </c>
      <c r="I151" s="475">
        <f t="shared" si="98"/>
        <v>36521.081260820421</v>
      </c>
      <c r="J151" s="579">
        <f>J150</f>
        <v>0.4</v>
      </c>
      <c r="K151" s="474">
        <f t="shared" si="123"/>
        <v>12360.642541674373</v>
      </c>
      <c r="L151" s="474">
        <f t="shared" si="99"/>
        <v>0</v>
      </c>
      <c r="M151" s="475">
        <f t="shared" si="124"/>
        <v>12360.642541674373</v>
      </c>
      <c r="N151" s="579">
        <f t="shared" si="130"/>
        <v>0.5</v>
      </c>
      <c r="O151" s="475">
        <f t="shared" si="100"/>
        <v>751.91700000000026</v>
      </c>
      <c r="P151" s="1043">
        <f t="shared" si="127"/>
        <v>13112.559541674373</v>
      </c>
      <c r="Q151" s="467">
        <f t="shared" si="101"/>
        <v>58415.048917998385</v>
      </c>
      <c r="R151" s="467">
        <f t="shared" si="125"/>
        <v>42673.915998046847</v>
      </c>
      <c r="S151" s="1255">
        <f t="shared" si="102"/>
        <v>1.1690715078798828</v>
      </c>
      <c r="T151" s="118" t="str">
        <f t="shared" si="103"/>
        <v>No</v>
      </c>
      <c r="U151" s="1255">
        <f t="shared" si="104"/>
        <v>1</v>
      </c>
      <c r="V151" s="1268">
        <f t="shared" si="96"/>
        <v>64943.489244637654</v>
      </c>
      <c r="W151" s="1269">
        <f t="shared" si="97"/>
        <v>0.3598213823663855</v>
      </c>
      <c r="X151" s="473">
        <f t="shared" si="105"/>
        <v>21912.648756492254</v>
      </c>
      <c r="Y151" s="474">
        <f t="shared" si="106"/>
        <v>19807.490458769007</v>
      </c>
      <c r="Z151" s="474">
        <f t="shared" si="107"/>
        <v>3685.8364198477107</v>
      </c>
      <c r="AA151" s="474">
        <f t="shared" si="108"/>
        <v>0</v>
      </c>
      <c r="AB151" s="474">
        <f t="shared" si="109"/>
        <v>19537.51360952868</v>
      </c>
      <c r="AC151" s="474">
        <f t="shared" si="110"/>
        <v>64943.489244637654</v>
      </c>
      <c r="AD151" s="475">
        <f t="shared" si="111"/>
        <v>6171.5158365407151</v>
      </c>
      <c r="AE151" s="100">
        <f t="shared" si="112"/>
        <v>0.33741101704512388</v>
      </c>
      <c r="AF151" s="100">
        <f t="shared" si="113"/>
        <v>0.30499578462985805</v>
      </c>
      <c r="AG151" s="100">
        <f t="shared" si="114"/>
        <v>5.6754517854182715E-2</v>
      </c>
      <c r="AH151" s="100">
        <f t="shared" si="126"/>
        <v>0</v>
      </c>
      <c r="AI151" s="100">
        <f t="shared" si="115"/>
        <v>0.30083868047083534</v>
      </c>
      <c r="AJ151" s="471">
        <f t="shared" si="116"/>
        <v>1</v>
      </c>
      <c r="AK151" s="1250">
        <f t="shared" si="117"/>
        <v>21912.64875649225</v>
      </c>
      <c r="AL151" s="1251">
        <f t="shared" si="118"/>
        <v>0</v>
      </c>
      <c r="AM151" s="1251">
        <f t="shared" si="119"/>
        <v>0</v>
      </c>
      <c r="AN151" s="1251">
        <f t="shared" si="120"/>
        <v>21912.64875649225</v>
      </c>
      <c r="AO151" s="1022">
        <f t="shared" si="121"/>
        <v>0</v>
      </c>
      <c r="AV151" s="119"/>
      <c r="AW151" s="119"/>
    </row>
    <row r="152" spans="1:49">
      <c r="A152" s="89">
        <f>'Input data'!A132</f>
        <v>2032</v>
      </c>
      <c r="B152" s="152">
        <f>'Input data'!B132</f>
        <v>65.752923999999993</v>
      </c>
      <c r="C152" s="204">
        <f>'Input data'!C132</f>
        <v>5584.7826715137489</v>
      </c>
      <c r="D152" s="475">
        <f>'Input data'!D132</f>
        <v>35566110.296462603</v>
      </c>
      <c r="E152" s="473">
        <f>'Input data'!J132*C152</f>
        <v>67190.775136817771</v>
      </c>
      <c r="F152" s="474">
        <f>'Input data'!L132</f>
        <v>102756.88543328037</v>
      </c>
      <c r="G152" s="474">
        <f>G137*(1-E6)</f>
        <v>13687.941669523079</v>
      </c>
      <c r="H152" s="474">
        <f t="shared" si="95"/>
        <v>58243.700121886272</v>
      </c>
      <c r="I152" s="475">
        <f t="shared" si="98"/>
        <v>35566.110296462604</v>
      </c>
      <c r="J152" s="579">
        <f t="shared" ref="J152:J170" si="131">J151</f>
        <v>0.4</v>
      </c>
      <c r="K152" s="474">
        <f t="shared" si="123"/>
        <v>12037.430459211515</v>
      </c>
      <c r="L152" s="474">
        <f t="shared" si="99"/>
        <v>0</v>
      </c>
      <c r="M152" s="475">
        <f t="shared" si="124"/>
        <v>12037.430459211515</v>
      </c>
      <c r="N152" s="579">
        <f t="shared" si="130"/>
        <v>0.5</v>
      </c>
      <c r="O152" s="475">
        <f t="shared" si="100"/>
        <v>751.91700000000026</v>
      </c>
      <c r="P152" s="1043">
        <f t="shared" si="127"/>
        <v>12789.347459211514</v>
      </c>
      <c r="Q152" s="467">
        <f t="shared" si="101"/>
        <v>59142.294332197831</v>
      </c>
      <c r="R152" s="467">
        <f t="shared" si="125"/>
        <v>45454.352662674748</v>
      </c>
      <c r="S152" s="1255">
        <f t="shared" si="102"/>
        <v>1.2024125009805702</v>
      </c>
      <c r="T152" s="118" t="str">
        <f t="shared" si="103"/>
        <v>No</v>
      </c>
      <c r="U152" s="1255">
        <f t="shared" si="104"/>
        <v>1</v>
      </c>
      <c r="V152" s="1268">
        <f t="shared" si="96"/>
        <v>64954.257278960111</v>
      </c>
      <c r="W152" s="1269">
        <f t="shared" si="97"/>
        <v>0.36788413734927139</v>
      </c>
      <c r="X152" s="473">
        <f t="shared" si="105"/>
        <v>21339.666177877563</v>
      </c>
      <c r="Y152" s="474">
        <f t="shared" si="106"/>
        <v>19606.956497739156</v>
      </c>
      <c r="Z152" s="474">
        <f t="shared" si="107"/>
        <v>3788.234328305115</v>
      </c>
      <c r="AA152" s="474">
        <f t="shared" si="108"/>
        <v>0</v>
      </c>
      <c r="AB152" s="474">
        <f t="shared" si="109"/>
        <v>20219.400275038279</v>
      </c>
      <c r="AC152" s="474">
        <f t="shared" si="110"/>
        <v>64954.257278960111</v>
      </c>
      <c r="AD152" s="475">
        <f t="shared" si="111"/>
        <v>7651.724508354484</v>
      </c>
      <c r="AE152" s="100">
        <f t="shared" si="112"/>
        <v>0.32853375701348952</v>
      </c>
      <c r="AF152" s="100">
        <f t="shared" si="113"/>
        <v>0.30185791230793141</v>
      </c>
      <c r="AG152" s="100">
        <f t="shared" si="114"/>
        <v>5.8321571010129837E-2</v>
      </c>
      <c r="AH152" s="100">
        <f t="shared" si="126"/>
        <v>0</v>
      </c>
      <c r="AI152" s="100">
        <f t="shared" si="115"/>
        <v>0.31128675966844926</v>
      </c>
      <c r="AJ152" s="471">
        <f t="shared" si="116"/>
        <v>1</v>
      </c>
      <c r="AK152" s="1250">
        <f t="shared" si="117"/>
        <v>21339.66617787756</v>
      </c>
      <c r="AL152" s="1251">
        <f t="shared" si="118"/>
        <v>0</v>
      </c>
      <c r="AM152" s="1251">
        <f t="shared" si="119"/>
        <v>0</v>
      </c>
      <c r="AN152" s="1251">
        <f t="shared" si="120"/>
        <v>21339.66617787756</v>
      </c>
      <c r="AO152" s="1022">
        <f t="shared" si="121"/>
        <v>0</v>
      </c>
      <c r="AV152" s="119"/>
      <c r="AW152" s="119"/>
    </row>
    <row r="153" spans="1:49">
      <c r="A153" s="89">
        <f>'Input data'!A133</f>
        <v>2033</v>
      </c>
      <c r="B153" s="152">
        <f>'Input data'!B133</f>
        <v>66.284188999999998</v>
      </c>
      <c r="C153" s="204">
        <f>'Input data'!C133</f>
        <v>5782.2303264526327</v>
      </c>
      <c r="D153" s="475">
        <f>'Input data'!D133</f>
        <v>34571652.827944376</v>
      </c>
      <c r="E153" s="473">
        <f>'Input data'!J133*C153</f>
        <v>69566.276882294755</v>
      </c>
      <c r="F153" s="474">
        <f>'Input data'!L133</f>
        <v>104137.92971023913</v>
      </c>
      <c r="G153" s="474">
        <f>G152</f>
        <v>13687.941669523079</v>
      </c>
      <c r="H153" s="474">
        <f t="shared" si="95"/>
        <v>58673.529076192674</v>
      </c>
      <c r="I153" s="475">
        <f t="shared" si="98"/>
        <v>34571.652827944374</v>
      </c>
      <c r="J153" s="579">
        <f t="shared" si="131"/>
        <v>0.4</v>
      </c>
      <c r="K153" s="474">
        <f t="shared" si="123"/>
        <v>11700.854080120593</v>
      </c>
      <c r="L153" s="474">
        <f t="shared" si="99"/>
        <v>0</v>
      </c>
      <c r="M153" s="475">
        <f t="shared" si="124"/>
        <v>11700.854080120593</v>
      </c>
      <c r="N153" s="579">
        <f t="shared" si="130"/>
        <v>0.5</v>
      </c>
      <c r="O153" s="475">
        <f t="shared" si="100"/>
        <v>751.91700000000026</v>
      </c>
      <c r="P153" s="1043">
        <f t="shared" si="127"/>
        <v>12452.771080120592</v>
      </c>
      <c r="Q153" s="467">
        <f t="shared" si="101"/>
        <v>59908.699665595159</v>
      </c>
      <c r="R153" s="467">
        <f t="shared" si="125"/>
        <v>46220.757996072076</v>
      </c>
      <c r="S153" s="1255">
        <f t="shared" si="102"/>
        <v>1.1801333460602466</v>
      </c>
      <c r="T153" s="118" t="str">
        <f t="shared" si="103"/>
        <v>No</v>
      </c>
      <c r="U153" s="1255">
        <f t="shared" si="104"/>
        <v>1</v>
      </c>
      <c r="V153" s="1268">
        <f t="shared" si="96"/>
        <v>64972.221741410613</v>
      </c>
      <c r="W153" s="1269">
        <f t="shared" si="97"/>
        <v>0.37609455150304982</v>
      </c>
      <c r="X153" s="473">
        <f t="shared" si="105"/>
        <v>20742.991696766625</v>
      </c>
      <c r="Y153" s="474">
        <f t="shared" si="106"/>
        <v>19399.399274541531</v>
      </c>
      <c r="Z153" s="474">
        <f t="shared" si="107"/>
        <v>3895.5820571938461</v>
      </c>
      <c r="AA153" s="474">
        <f t="shared" si="108"/>
        <v>0</v>
      </c>
      <c r="AB153" s="474">
        <f t="shared" si="109"/>
        <v>20934.248712908615</v>
      </c>
      <c r="AC153" s="474">
        <f t="shared" si="110"/>
        <v>64972.221741410613</v>
      </c>
      <c r="AD153" s="475">
        <f t="shared" si="111"/>
        <v>7055.0500272435456</v>
      </c>
      <c r="AE153" s="100">
        <f t="shared" si="112"/>
        <v>0.31925938717816538</v>
      </c>
      <c r="AF153" s="100">
        <f t="shared" si="113"/>
        <v>0.29857989698660947</v>
      </c>
      <c r="AG153" s="100">
        <f t="shared" si="114"/>
        <v>5.995765502214561E-2</v>
      </c>
      <c r="AH153" s="100">
        <f t="shared" si="126"/>
        <v>0</v>
      </c>
      <c r="AI153" s="100">
        <f t="shared" si="115"/>
        <v>0.32220306081307959</v>
      </c>
      <c r="AJ153" s="471">
        <f t="shared" si="116"/>
        <v>1</v>
      </c>
      <c r="AK153" s="1250">
        <f t="shared" si="117"/>
        <v>20742.991696766625</v>
      </c>
      <c r="AL153" s="1251">
        <f t="shared" si="118"/>
        <v>0</v>
      </c>
      <c r="AM153" s="1251">
        <f t="shared" si="119"/>
        <v>0</v>
      </c>
      <c r="AN153" s="1251">
        <f t="shared" si="120"/>
        <v>20742.991696766625</v>
      </c>
      <c r="AO153" s="1022">
        <f t="shared" si="121"/>
        <v>0</v>
      </c>
      <c r="AV153" s="119"/>
      <c r="AW153" s="119"/>
    </row>
    <row r="154" spans="1:49">
      <c r="A154" s="89">
        <f>'Input data'!A134</f>
        <v>2034</v>
      </c>
      <c r="B154" s="152">
        <f>'Input data'!B134</f>
        <v>66.804167000000007</v>
      </c>
      <c r="C154" s="204">
        <f>'Input data'!C134</f>
        <v>5989.6789035031879</v>
      </c>
      <c r="D154" s="475">
        <f>'Input data'!D134</f>
        <v>33577293.218877912</v>
      </c>
      <c r="E154" s="473">
        <f>'Input data'!J134*C154</f>
        <v>72062.100178007458</v>
      </c>
      <c r="F154" s="474">
        <f>'Input data'!L134</f>
        <v>105639.39339688537</v>
      </c>
      <c r="G154" s="474">
        <f t="shared" ref="G154:G170" si="132">G153</f>
        <v>13687.941669523079</v>
      </c>
      <c r="H154" s="474">
        <f t="shared" si="95"/>
        <v>59172.491229106206</v>
      </c>
      <c r="I154" s="475">
        <f t="shared" si="98"/>
        <v>33577.293218877909</v>
      </c>
      <c r="J154" s="579">
        <f t="shared" si="131"/>
        <v>0.4</v>
      </c>
      <c r="K154" s="474">
        <f t="shared" si="123"/>
        <v>11364.310821782423</v>
      </c>
      <c r="L154" s="474">
        <f t="shared" si="99"/>
        <v>0</v>
      </c>
      <c r="M154" s="475">
        <f t="shared" si="124"/>
        <v>11364.310821782423</v>
      </c>
      <c r="N154" s="579">
        <f t="shared" si="130"/>
        <v>0.5</v>
      </c>
      <c r="O154" s="475">
        <f t="shared" si="100"/>
        <v>751.91700000000026</v>
      </c>
      <c r="P154" s="1043">
        <f t="shared" si="127"/>
        <v>12116.227821782422</v>
      </c>
      <c r="Q154" s="467">
        <f t="shared" si="101"/>
        <v>60744.205076846862</v>
      </c>
      <c r="R154" s="467">
        <f t="shared" si="125"/>
        <v>47056.263407323786</v>
      </c>
      <c r="S154" s="1255">
        <f t="shared" si="102"/>
        <v>1.159083241585501</v>
      </c>
      <c r="T154" s="118" t="str">
        <f t="shared" si="103"/>
        <v>No</v>
      </c>
      <c r="U154" s="1255">
        <f t="shared" si="104"/>
        <v>1</v>
      </c>
      <c r="V154" s="1268">
        <f t="shared" si="96"/>
        <v>65041.564251365256</v>
      </c>
      <c r="W154" s="1269">
        <f t="shared" si="97"/>
        <v>0.38430577685158385</v>
      </c>
      <c r="X154" s="473">
        <f t="shared" si="105"/>
        <v>20146.375931326744</v>
      </c>
      <c r="Y154" s="474">
        <f t="shared" si="106"/>
        <v>19201.516321214527</v>
      </c>
      <c r="Z154" s="474">
        <f t="shared" si="107"/>
        <v>4008.3670564103172</v>
      </c>
      <c r="AA154" s="474">
        <f t="shared" si="108"/>
        <v>0</v>
      </c>
      <c r="AB154" s="474">
        <f t="shared" si="109"/>
        <v>21685.30494241367</v>
      </c>
      <c r="AC154" s="474">
        <f t="shared" si="110"/>
        <v>65041.564251365256</v>
      </c>
      <c r="AD154" s="475">
        <f t="shared" si="111"/>
        <v>6458.4342618036644</v>
      </c>
      <c r="AE154" s="100">
        <f t="shared" si="112"/>
        <v>0.30974617789737213</v>
      </c>
      <c r="AF154" s="100">
        <f t="shared" si="113"/>
        <v>0.29521916550171956</v>
      </c>
      <c r="AG154" s="100">
        <f t="shared" si="114"/>
        <v>6.1627777599555185E-2</v>
      </c>
      <c r="AH154" s="100">
        <f t="shared" si="126"/>
        <v>0</v>
      </c>
      <c r="AI154" s="100">
        <f t="shared" si="115"/>
        <v>0.33340687900135313</v>
      </c>
      <c r="AJ154" s="471">
        <f t="shared" si="116"/>
        <v>1</v>
      </c>
      <c r="AK154" s="1250">
        <f t="shared" si="117"/>
        <v>20146.375931326744</v>
      </c>
      <c r="AL154" s="1251">
        <f t="shared" si="118"/>
        <v>0</v>
      </c>
      <c r="AM154" s="1251">
        <f t="shared" si="119"/>
        <v>0</v>
      </c>
      <c r="AN154" s="1251">
        <f t="shared" si="120"/>
        <v>20146.375931326744</v>
      </c>
      <c r="AO154" s="1022">
        <f t="shared" si="121"/>
        <v>0</v>
      </c>
      <c r="AV154" s="119"/>
      <c r="AW154" s="119"/>
    </row>
    <row r="155" spans="1:49">
      <c r="A155" s="89">
        <f>'Input data'!A135</f>
        <v>2035</v>
      </c>
      <c r="B155" s="152">
        <f>'Input data'!B135</f>
        <v>67.314132999999998</v>
      </c>
      <c r="C155" s="204">
        <f>'Input data'!C135</f>
        <v>6205.9410740491394</v>
      </c>
      <c r="D155" s="475">
        <f>'Input data'!D135</f>
        <v>32628056.308087319</v>
      </c>
      <c r="E155" s="473">
        <f>'Input data'!J135*C155</f>
        <v>74663.960219199464</v>
      </c>
      <c r="F155" s="474">
        <f>'Input data'!L135</f>
        <v>107292.01652728679</v>
      </c>
      <c r="G155" s="474">
        <f t="shared" si="132"/>
        <v>13687.941669523079</v>
      </c>
      <c r="H155" s="474">
        <f t="shared" si="95"/>
        <v>59774.643519767458</v>
      </c>
      <c r="I155" s="475">
        <f t="shared" si="98"/>
        <v>32628.056308087318</v>
      </c>
      <c r="J155" s="579">
        <f t="shared" si="131"/>
        <v>0.4</v>
      </c>
      <c r="K155" s="474">
        <f t="shared" si="123"/>
        <v>11043.039442716408</v>
      </c>
      <c r="L155" s="474">
        <f t="shared" si="99"/>
        <v>0</v>
      </c>
      <c r="M155" s="475">
        <f t="shared" si="124"/>
        <v>11043.039442716408</v>
      </c>
      <c r="N155" s="579">
        <f t="shared" si="130"/>
        <v>0.5</v>
      </c>
      <c r="O155" s="475">
        <f t="shared" si="100"/>
        <v>751.91700000000026</v>
      </c>
      <c r="P155" s="1043">
        <f t="shared" si="127"/>
        <v>11794.956442716408</v>
      </c>
      <c r="Q155" s="467">
        <f t="shared" si="101"/>
        <v>61667.628746574126</v>
      </c>
      <c r="R155" s="467">
        <f t="shared" si="125"/>
        <v>47979.687077051043</v>
      </c>
      <c r="S155" s="1255">
        <f t="shared" si="102"/>
        <v>1.1399092633124366</v>
      </c>
      <c r="T155" s="118" t="str">
        <f t="shared" si="103"/>
        <v>No</v>
      </c>
      <c r="U155" s="1255">
        <f t="shared" si="104"/>
        <v>1</v>
      </c>
      <c r="V155" s="1268">
        <f t="shared" si="96"/>
        <v>65201.221565565065</v>
      </c>
      <c r="W155" s="1269">
        <f t="shared" si="97"/>
        <v>0.392301275752582</v>
      </c>
      <c r="X155" s="473">
        <f t="shared" si="105"/>
        <v>19576.833784852392</v>
      </c>
      <c r="Y155" s="474">
        <f t="shared" si="106"/>
        <v>19030.173672675402</v>
      </c>
      <c r="Z155" s="474">
        <f t="shared" si="107"/>
        <v>4125.9438028135155</v>
      </c>
      <c r="AA155" s="474">
        <f t="shared" si="108"/>
        <v>0</v>
      </c>
      <c r="AB155" s="474">
        <f t="shared" si="109"/>
        <v>22468.270305223745</v>
      </c>
      <c r="AC155" s="474">
        <f t="shared" si="110"/>
        <v>65201.221565565065</v>
      </c>
      <c r="AD155" s="475">
        <f t="shared" si="111"/>
        <v>5888.8921153293122</v>
      </c>
      <c r="AE155" s="100">
        <f t="shared" si="112"/>
        <v>0.30025256145187884</v>
      </c>
      <c r="AF155" s="100">
        <f t="shared" si="113"/>
        <v>0.29186836098674984</v>
      </c>
      <c r="AG155" s="100">
        <f t="shared" si="114"/>
        <v>6.3280161072818975E-2</v>
      </c>
      <c r="AH155" s="100">
        <f t="shared" si="126"/>
        <v>0</v>
      </c>
      <c r="AI155" s="100">
        <f t="shared" si="115"/>
        <v>0.34459891648855218</v>
      </c>
      <c r="AJ155" s="471">
        <f t="shared" si="116"/>
        <v>0.99999999999999978</v>
      </c>
      <c r="AK155" s="1250">
        <f t="shared" si="117"/>
        <v>19576.833784852388</v>
      </c>
      <c r="AL155" s="1251">
        <f t="shared" si="118"/>
        <v>0</v>
      </c>
      <c r="AM155" s="1251">
        <f t="shared" si="119"/>
        <v>0</v>
      </c>
      <c r="AN155" s="1251">
        <f t="shared" si="120"/>
        <v>19576.833784852388</v>
      </c>
      <c r="AO155" s="1022">
        <f t="shared" si="121"/>
        <v>0</v>
      </c>
      <c r="AV155" s="119"/>
      <c r="AW155" s="119"/>
    </row>
    <row r="156" spans="1:49">
      <c r="A156" s="89">
        <f>'Input data'!A136</f>
        <v>2036</v>
      </c>
      <c r="B156" s="152">
        <f>'Input data'!B136</f>
        <v>67.815933000000001</v>
      </c>
      <c r="C156" s="204">
        <f>'Input data'!C136</f>
        <v>6424.7892551460491</v>
      </c>
      <c r="D156" s="475">
        <f>'Input data'!D136</f>
        <v>31504144.910991076</v>
      </c>
      <c r="E156" s="473">
        <f>'Input data'!J136*C156</f>
        <v>77296.932671321469</v>
      </c>
      <c r="F156" s="474">
        <f>'Input data'!L136</f>
        <v>108801.07758231254</v>
      </c>
      <c r="G156" s="474">
        <f t="shared" si="132"/>
        <v>13687.941669523079</v>
      </c>
      <c r="H156" s="474">
        <f t="shared" si="95"/>
        <v>60230.724666649345</v>
      </c>
      <c r="I156" s="475">
        <f t="shared" si="98"/>
        <v>31504.144910991075</v>
      </c>
      <c r="J156" s="579">
        <f t="shared" si="131"/>
        <v>0.4</v>
      </c>
      <c r="K156" s="474">
        <f t="shared" si="123"/>
        <v>10662.649088750517</v>
      </c>
      <c r="L156" s="474">
        <f t="shared" si="99"/>
        <v>0</v>
      </c>
      <c r="M156" s="475">
        <f t="shared" si="124"/>
        <v>10662.649088750517</v>
      </c>
      <c r="N156" s="579">
        <f t="shared" si="130"/>
        <v>0.5</v>
      </c>
      <c r="O156" s="475">
        <f t="shared" si="100"/>
        <v>751.91700000000026</v>
      </c>
      <c r="P156" s="1043">
        <f t="shared" si="127"/>
        <v>11414.566088750516</v>
      </c>
      <c r="Q156" s="467">
        <f t="shared" si="101"/>
        <v>62504.100247421906</v>
      </c>
      <c r="R156" s="467">
        <f t="shared" si="125"/>
        <v>48816.158577898823</v>
      </c>
      <c r="S156" s="1255">
        <f t="shared" si="102"/>
        <v>1.1195952370178153</v>
      </c>
      <c r="T156" s="118" t="str">
        <f t="shared" si="103"/>
        <v>No</v>
      </c>
      <c r="U156" s="1255">
        <f t="shared" si="104"/>
        <v>1</v>
      </c>
      <c r="V156" s="1268">
        <f t="shared" si="96"/>
        <v>65199.464281485285</v>
      </c>
      <c r="W156" s="1269">
        <f t="shared" si="97"/>
        <v>0.40074615316048523</v>
      </c>
      <c r="X156" s="473">
        <f t="shared" si="105"/>
        <v>18902.486946594643</v>
      </c>
      <c r="Y156" s="474">
        <f t="shared" si="106"/>
        <v>18791.452653649729</v>
      </c>
      <c r="Z156" s="474">
        <f t="shared" si="107"/>
        <v>4244.9265034156306</v>
      </c>
      <c r="AA156" s="474">
        <f t="shared" si="108"/>
        <v>0</v>
      </c>
      <c r="AB156" s="474">
        <f t="shared" si="109"/>
        <v>23260.598177825294</v>
      </c>
      <c r="AC156" s="474">
        <f t="shared" si="110"/>
        <v>65199.464281485285</v>
      </c>
      <c r="AD156" s="475">
        <f t="shared" si="111"/>
        <v>5214.5452770715638</v>
      </c>
      <c r="AE156" s="100">
        <f t="shared" si="112"/>
        <v>0.28991782608806477</v>
      </c>
      <c r="AF156" s="100">
        <f t="shared" si="113"/>
        <v>0.28821483214220128</v>
      </c>
      <c r="AG156" s="100">
        <f t="shared" si="114"/>
        <v>6.5106769667447467E-2</v>
      </c>
      <c r="AH156" s="100">
        <f t="shared" si="126"/>
        <v>0</v>
      </c>
      <c r="AI156" s="100">
        <f t="shared" si="115"/>
        <v>0.35676057210228662</v>
      </c>
      <c r="AJ156" s="471">
        <f t="shared" si="116"/>
        <v>1</v>
      </c>
      <c r="AK156" s="1250">
        <f t="shared" si="117"/>
        <v>18902.486946594647</v>
      </c>
      <c r="AL156" s="1251">
        <f t="shared" si="118"/>
        <v>0</v>
      </c>
      <c r="AM156" s="1251">
        <f t="shared" si="119"/>
        <v>0</v>
      </c>
      <c r="AN156" s="1251">
        <f t="shared" si="120"/>
        <v>18902.486946594647</v>
      </c>
      <c r="AO156" s="1022">
        <f t="shared" si="121"/>
        <v>0</v>
      </c>
      <c r="AV156" s="119"/>
      <c r="AW156" s="119"/>
    </row>
    <row r="157" spans="1:49">
      <c r="A157" s="89">
        <f>'Input data'!A137</f>
        <v>2037</v>
      </c>
      <c r="B157" s="152">
        <f>'Input data'!B137</f>
        <v>68.308245999999997</v>
      </c>
      <c r="C157" s="204">
        <f>'Input data'!C137</f>
        <v>6655.032765571701</v>
      </c>
      <c r="D157" s="475">
        <f>'Input data'!D137</f>
        <v>30497122.733832452</v>
      </c>
      <c r="E157" s="473">
        <f>'Input data'!J137*C157</f>
        <v>80067.002850530131</v>
      </c>
      <c r="F157" s="474">
        <f>'Input data'!L137</f>
        <v>110564.12558436258</v>
      </c>
      <c r="G157" s="474">
        <f t="shared" si="132"/>
        <v>13687.941669523079</v>
      </c>
      <c r="H157" s="474">
        <f t="shared" si="95"/>
        <v>60875.168418217945</v>
      </c>
      <c r="I157" s="475">
        <f t="shared" si="98"/>
        <v>30497.122733832453</v>
      </c>
      <c r="J157" s="579">
        <f t="shared" si="131"/>
        <v>0.4</v>
      </c>
      <c r="K157" s="474">
        <f t="shared" si="123"/>
        <v>10321.820155606365</v>
      </c>
      <c r="L157" s="474">
        <f t="shared" si="99"/>
        <v>0</v>
      </c>
      <c r="M157" s="475">
        <f t="shared" si="124"/>
        <v>10321.820155606365</v>
      </c>
      <c r="N157" s="579">
        <f t="shared" si="130"/>
        <v>0.5</v>
      </c>
      <c r="O157" s="475">
        <f t="shared" si="100"/>
        <v>751.91700000000026</v>
      </c>
      <c r="P157" s="1043">
        <f t="shared" si="127"/>
        <v>11073.737155606364</v>
      </c>
      <c r="Q157" s="467">
        <f t="shared" si="101"/>
        <v>63489.372932134655</v>
      </c>
      <c r="R157" s="467">
        <f t="shared" si="125"/>
        <v>49801.431262611572</v>
      </c>
      <c r="S157" s="1255">
        <f t="shared" si="102"/>
        <v>1.1020185842571293</v>
      </c>
      <c r="T157" s="118" t="str">
        <f t="shared" si="103"/>
        <v>No</v>
      </c>
      <c r="U157" s="1255">
        <f t="shared" si="104"/>
        <v>1</v>
      </c>
      <c r="V157" s="1268">
        <f t="shared" si="96"/>
        <v>65373.0262925274</v>
      </c>
      <c r="W157" s="1269">
        <f t="shared" si="97"/>
        <v>0.40873202816001553</v>
      </c>
      <c r="X157" s="473">
        <f t="shared" si="105"/>
        <v>18298.273640299471</v>
      </c>
      <c r="Y157" s="474">
        <f t="shared" si="106"/>
        <v>18610.465853747788</v>
      </c>
      <c r="Z157" s="474">
        <f t="shared" si="107"/>
        <v>4370.1045813381716</v>
      </c>
      <c r="AA157" s="474">
        <f t="shared" si="108"/>
        <v>0</v>
      </c>
      <c r="AB157" s="474">
        <f t="shared" si="109"/>
        <v>24094.18221714197</v>
      </c>
      <c r="AC157" s="474">
        <f t="shared" si="110"/>
        <v>65373.0262925274</v>
      </c>
      <c r="AD157" s="475">
        <f t="shared" si="111"/>
        <v>4610.3319707763912</v>
      </c>
      <c r="AE157" s="100">
        <f t="shared" si="112"/>
        <v>0.27990556163668212</v>
      </c>
      <c r="AF157" s="100">
        <f t="shared" si="113"/>
        <v>0.28468111251987577</v>
      </c>
      <c r="AG157" s="100">
        <f t="shared" si="114"/>
        <v>6.6848742198090741E-2</v>
      </c>
      <c r="AH157" s="100">
        <f t="shared" si="126"/>
        <v>0</v>
      </c>
      <c r="AI157" s="100">
        <f t="shared" si="115"/>
        <v>0.36856458364535138</v>
      </c>
      <c r="AJ157" s="471">
        <f t="shared" si="116"/>
        <v>1</v>
      </c>
      <c r="AK157" s="1250">
        <f t="shared" si="117"/>
        <v>18298.273640299471</v>
      </c>
      <c r="AL157" s="1251">
        <f t="shared" si="118"/>
        <v>0</v>
      </c>
      <c r="AM157" s="1251">
        <f t="shared" si="119"/>
        <v>0</v>
      </c>
      <c r="AN157" s="1251">
        <f t="shared" si="120"/>
        <v>18298.273640299471</v>
      </c>
      <c r="AO157" s="1022">
        <f t="shared" si="121"/>
        <v>0</v>
      </c>
      <c r="AV157" s="119"/>
      <c r="AW157" s="119"/>
    </row>
    <row r="158" spans="1:49">
      <c r="A158" s="89">
        <f>'Input data'!A138</f>
        <v>2038</v>
      </c>
      <c r="B158" s="152">
        <f>'Input data'!B138</f>
        <v>68.788494999999998</v>
      </c>
      <c r="C158" s="204">
        <f>'Input data'!C138</f>
        <v>6896.2705236743814</v>
      </c>
      <c r="D158" s="475">
        <f>'Input data'!D138</f>
        <v>29296855.10761394</v>
      </c>
      <c r="E158" s="473">
        <f>'Input data'!J138*C158</f>
        <v>82969.345325173606</v>
      </c>
      <c r="F158" s="474">
        <f>'Input data'!L138</f>
        <v>112266.20043278755</v>
      </c>
      <c r="G158" s="474">
        <f t="shared" si="132"/>
        <v>13687.941669523079</v>
      </c>
      <c r="H158" s="474">
        <f t="shared" si="95"/>
        <v>61414.159325974906</v>
      </c>
      <c r="I158" s="475">
        <f t="shared" si="98"/>
        <v>29296.855107613941</v>
      </c>
      <c r="J158" s="579">
        <f t="shared" si="131"/>
        <v>0.4</v>
      </c>
      <c r="K158" s="474">
        <f t="shared" si="123"/>
        <v>9915.5868632216952</v>
      </c>
      <c r="L158" s="474">
        <f t="shared" si="99"/>
        <v>0</v>
      </c>
      <c r="M158" s="475">
        <f t="shared" si="124"/>
        <v>9915.5868632216952</v>
      </c>
      <c r="N158" s="579">
        <f t="shared" si="130"/>
        <v>0.5</v>
      </c>
      <c r="O158" s="475">
        <f t="shared" si="100"/>
        <v>751.91700000000026</v>
      </c>
      <c r="P158" s="1043">
        <f t="shared" si="127"/>
        <v>10667.503863221695</v>
      </c>
      <c r="Q158" s="467">
        <f t="shared" si="101"/>
        <v>64434.597132276285</v>
      </c>
      <c r="R158" s="467">
        <f t="shared" si="125"/>
        <v>50746.655462753202</v>
      </c>
      <c r="S158" s="1255">
        <f t="shared" si="102"/>
        <v>1.083023117770082</v>
      </c>
      <c r="T158" s="118" t="str">
        <f t="shared" si="103"/>
        <v>No</v>
      </c>
      <c r="U158" s="1255">
        <f t="shared" si="104"/>
        <v>1</v>
      </c>
      <c r="V158" s="1268">
        <f t="shared" si="96"/>
        <v>65409.716365079643</v>
      </c>
      <c r="W158" s="1269">
        <f t="shared" si="97"/>
        <v>0.41736946549429477</v>
      </c>
      <c r="X158" s="473">
        <f t="shared" si="105"/>
        <v>17578.113064568362</v>
      </c>
      <c r="Y158" s="474">
        <f t="shared" si="106"/>
        <v>18362.772993773375</v>
      </c>
      <c r="Z158" s="474">
        <f t="shared" si="107"/>
        <v>4501.2599777522119</v>
      </c>
      <c r="AA158" s="474">
        <f t="shared" si="108"/>
        <v>0</v>
      </c>
      <c r="AB158" s="474">
        <f t="shared" si="109"/>
        <v>24967.570328985694</v>
      </c>
      <c r="AC158" s="474">
        <f t="shared" si="110"/>
        <v>65409.716365079643</v>
      </c>
      <c r="AD158" s="475">
        <f t="shared" si="111"/>
        <v>3890.1713950452831</v>
      </c>
      <c r="AE158" s="100">
        <f t="shared" si="112"/>
        <v>0.26873856120178513</v>
      </c>
      <c r="AF158" s="100">
        <f t="shared" si="113"/>
        <v>0.28073463721021008</v>
      </c>
      <c r="AG158" s="100">
        <f t="shared" si="114"/>
        <v>6.8816381233466173E-2</v>
      </c>
      <c r="AH158" s="100">
        <f t="shared" si="126"/>
        <v>0</v>
      </c>
      <c r="AI158" s="100">
        <f t="shared" si="115"/>
        <v>0.38171042035453862</v>
      </c>
      <c r="AJ158" s="471">
        <f t="shared" si="116"/>
        <v>0.99999999999999989</v>
      </c>
      <c r="AK158" s="1250">
        <f t="shared" si="117"/>
        <v>17578.113064568366</v>
      </c>
      <c r="AL158" s="1251">
        <f t="shared" si="118"/>
        <v>0</v>
      </c>
      <c r="AM158" s="1251">
        <f t="shared" si="119"/>
        <v>0</v>
      </c>
      <c r="AN158" s="1251">
        <f t="shared" si="120"/>
        <v>17578.113064568366</v>
      </c>
      <c r="AO158" s="1022">
        <f t="shared" si="121"/>
        <v>0</v>
      </c>
      <c r="AV158" s="119"/>
      <c r="AW158" s="119"/>
    </row>
    <row r="159" spans="1:49">
      <c r="A159" s="89">
        <f>'Input data'!A139</f>
        <v>2039</v>
      </c>
      <c r="B159" s="152">
        <f>'Input data'!B139</f>
        <v>69.256822999999997</v>
      </c>
      <c r="C159" s="204">
        <f>'Input data'!C139</f>
        <v>7141.3467562484384</v>
      </c>
      <c r="D159" s="475">
        <f>'Input data'!D139</f>
        <v>27723359.898958791</v>
      </c>
      <c r="E159" s="473">
        <f>'Input data'!J139*C159</f>
        <v>85917.868661319575</v>
      </c>
      <c r="F159" s="474">
        <f>'Input data'!L139</f>
        <v>113641.22856027837</v>
      </c>
      <c r="G159" s="474">
        <f t="shared" si="132"/>
        <v>13687.941669523079</v>
      </c>
      <c r="H159" s="474">
        <f t="shared" si="95"/>
        <v>61629.392872101351</v>
      </c>
      <c r="I159" s="475">
        <f t="shared" si="98"/>
        <v>27723.359898958792</v>
      </c>
      <c r="J159" s="579">
        <f t="shared" si="131"/>
        <v>0.4</v>
      </c>
      <c r="K159" s="474">
        <f t="shared" si="123"/>
        <v>9383.0338515426902</v>
      </c>
      <c r="L159" s="474">
        <f t="shared" si="99"/>
        <v>0</v>
      </c>
      <c r="M159" s="475">
        <f t="shared" si="124"/>
        <v>9383.0338515426902</v>
      </c>
      <c r="N159" s="579">
        <f t="shared" si="130"/>
        <v>0.5</v>
      </c>
      <c r="O159" s="475">
        <f t="shared" si="100"/>
        <v>751.91700000000026</v>
      </c>
      <c r="P159" s="1043">
        <f t="shared" si="127"/>
        <v>10134.95085154269</v>
      </c>
      <c r="Q159" s="467">
        <f t="shared" si="101"/>
        <v>65182.38369008174</v>
      </c>
      <c r="R159" s="467">
        <f t="shared" si="125"/>
        <v>51494.442020558665</v>
      </c>
      <c r="S159" s="1255">
        <f t="shared" si="102"/>
        <v>1.0606832815673668</v>
      </c>
      <c r="T159" s="118" t="str">
        <f t="shared" si="103"/>
        <v>No</v>
      </c>
      <c r="U159" s="1255">
        <f t="shared" si="104"/>
        <v>1</v>
      </c>
      <c r="V159" s="1268">
        <f t="shared" si="96"/>
        <v>65092.86080957191</v>
      </c>
      <c r="W159" s="1269">
        <f t="shared" si="97"/>
        <v>0.42720734689131856</v>
      </c>
      <c r="X159" s="473">
        <f t="shared" si="105"/>
        <v>16634.015939375273</v>
      </c>
      <c r="Y159" s="474">
        <f t="shared" si="106"/>
        <v>17969.487178372725</v>
      </c>
      <c r="Z159" s="474">
        <f t="shared" si="107"/>
        <v>4634.5022640663983</v>
      </c>
      <c r="AA159" s="474">
        <f t="shared" si="108"/>
        <v>0</v>
      </c>
      <c r="AB159" s="474">
        <f t="shared" si="109"/>
        <v>25854.855427757517</v>
      </c>
      <c r="AC159" s="474">
        <f t="shared" si="110"/>
        <v>65092.86080957191</v>
      </c>
      <c r="AD159" s="475">
        <f t="shared" si="111"/>
        <v>2946.0742698521935</v>
      </c>
      <c r="AE159" s="100">
        <f t="shared" si="112"/>
        <v>0.25554286188216263</v>
      </c>
      <c r="AF159" s="100">
        <f t="shared" si="113"/>
        <v>0.27605926294962152</v>
      </c>
      <c r="AG159" s="100">
        <f t="shared" si="114"/>
        <v>7.1198318931235155E-2</v>
      </c>
      <c r="AH159" s="100">
        <f t="shared" si="126"/>
        <v>0</v>
      </c>
      <c r="AI159" s="100">
        <f t="shared" si="115"/>
        <v>0.39719955623698072</v>
      </c>
      <c r="AJ159" s="471">
        <f t="shared" si="116"/>
        <v>1</v>
      </c>
      <c r="AK159" s="1250">
        <f t="shared" si="117"/>
        <v>16634.015939375277</v>
      </c>
      <c r="AL159" s="1251">
        <f t="shared" si="118"/>
        <v>0</v>
      </c>
      <c r="AM159" s="1251">
        <f t="shared" si="119"/>
        <v>0</v>
      </c>
      <c r="AN159" s="1251">
        <f t="shared" si="120"/>
        <v>16634.015939375277</v>
      </c>
      <c r="AO159" s="1022">
        <f t="shared" si="121"/>
        <v>0</v>
      </c>
      <c r="AV159" s="119"/>
      <c r="AW159" s="119"/>
    </row>
    <row r="160" spans="1:49">
      <c r="A160" s="89">
        <f>'Input data'!A140</f>
        <v>2040</v>
      </c>
      <c r="B160" s="152">
        <f>'Input data'!B140</f>
        <v>69.713937000000001</v>
      </c>
      <c r="C160" s="204">
        <f>'Input data'!C140</f>
        <v>7387.5940460773872</v>
      </c>
      <c r="D160" s="475">
        <f>'Input data'!D140</f>
        <v>25858520.356594972</v>
      </c>
      <c r="E160" s="473">
        <f>'Input data'!J140*C160</f>
        <v>88880.481040730767</v>
      </c>
      <c r="F160" s="474">
        <f>'Input data'!L140</f>
        <v>114739.00139732572</v>
      </c>
      <c r="G160" s="474">
        <f t="shared" si="132"/>
        <v>13687.941669523079</v>
      </c>
      <c r="H160" s="474">
        <f t="shared" si="95"/>
        <v>61579.29806274733</v>
      </c>
      <c r="I160" s="475">
        <f t="shared" si="98"/>
        <v>25858.520356594971</v>
      </c>
      <c r="J160" s="579">
        <f t="shared" si="131"/>
        <v>0.4</v>
      </c>
      <c r="K160" s="474">
        <f t="shared" si="123"/>
        <v>8751.8746912725001</v>
      </c>
      <c r="L160" s="474">
        <f t="shared" si="99"/>
        <v>0</v>
      </c>
      <c r="M160" s="475">
        <f t="shared" si="124"/>
        <v>8751.8746912725001</v>
      </c>
      <c r="N160" s="579">
        <f t="shared" si="130"/>
        <v>0.5</v>
      </c>
      <c r="O160" s="475">
        <f t="shared" si="100"/>
        <v>751.91700000000026</v>
      </c>
      <c r="P160" s="1043">
        <f t="shared" si="127"/>
        <v>9503.7916912724995</v>
      </c>
      <c r="Q160" s="467">
        <f t="shared" si="101"/>
        <v>65763.448040997901</v>
      </c>
      <c r="R160" s="467">
        <f t="shared" si="125"/>
        <v>52075.506371474825</v>
      </c>
      <c r="S160" s="1255">
        <f t="shared" si="102"/>
        <v>1.03636280713302</v>
      </c>
      <c r="T160" s="118" t="str">
        <f t="shared" si="103"/>
        <v>No</v>
      </c>
      <c r="U160" s="1255">
        <f t="shared" si="104"/>
        <v>1</v>
      </c>
      <c r="V160" s="1268">
        <f t="shared" si="96"/>
        <v>64490.665570284822</v>
      </c>
      <c r="W160" s="1269">
        <f t="shared" si="97"/>
        <v>0.43793596959274272</v>
      </c>
      <c r="X160" s="473">
        <f t="shared" si="105"/>
        <v>15515.112213956982</v>
      </c>
      <c r="Y160" s="474">
        <f t="shared" si="106"/>
        <v>17460.791853884657</v>
      </c>
      <c r="Z160" s="474">
        <f t="shared" si="107"/>
        <v>4768.3812271582874</v>
      </c>
      <c r="AA160" s="474">
        <f t="shared" si="108"/>
        <v>0</v>
      </c>
      <c r="AB160" s="474">
        <f t="shared" si="109"/>
        <v>26746.380275284904</v>
      </c>
      <c r="AC160" s="474">
        <f t="shared" si="110"/>
        <v>64490.665570284822</v>
      </c>
      <c r="AD160" s="1240">
        <f t="shared" si="111"/>
        <v>1827.1705444339023</v>
      </c>
      <c r="AE160" s="100">
        <f t="shared" si="112"/>
        <v>0.24057919199248945</v>
      </c>
      <c r="AF160" s="100">
        <f t="shared" si="113"/>
        <v>0.27074913399451744</v>
      </c>
      <c r="AG160" s="100">
        <f t="shared" si="114"/>
        <v>7.3939091572275545E-2</v>
      </c>
      <c r="AH160" s="100">
        <f t="shared" si="126"/>
        <v>0</v>
      </c>
      <c r="AI160" s="100">
        <f t="shared" si="115"/>
        <v>0.4147325824407177</v>
      </c>
      <c r="AJ160" s="471">
        <f t="shared" si="116"/>
        <v>1.0000000000000002</v>
      </c>
      <c r="AK160" s="1250">
        <f t="shared" si="117"/>
        <v>15515.112213956982</v>
      </c>
      <c r="AL160" s="1251">
        <f t="shared" si="118"/>
        <v>0</v>
      </c>
      <c r="AM160" s="1251">
        <f t="shared" si="119"/>
        <v>0</v>
      </c>
      <c r="AN160" s="1251">
        <f t="shared" si="120"/>
        <v>15515.112213956982</v>
      </c>
      <c r="AO160" s="1022">
        <f t="shared" si="121"/>
        <v>0</v>
      </c>
      <c r="AV160" s="119"/>
      <c r="AW160" s="119"/>
    </row>
    <row r="161" spans="1:49">
      <c r="A161" s="89">
        <f>'Input data'!A141</f>
        <v>2041</v>
      </c>
      <c r="B161" s="152">
        <f>'Input data'!B141</f>
        <v>70.160651999999999</v>
      </c>
      <c r="C161" s="204">
        <f>'Input data'!C141</f>
        <v>7634.1583288588727</v>
      </c>
      <c r="D161" s="475">
        <f>'Input data'!D141</f>
        <v>24072917.568159234</v>
      </c>
      <c r="E161" s="473">
        <f>'Input data'!J141*C161</f>
        <v>91846.907176817287</v>
      </c>
      <c r="F161" s="474">
        <f>'Input data'!L141</f>
        <v>115919.82474497652</v>
      </c>
      <c r="G161" s="474">
        <f t="shared" si="132"/>
        <v>13687.941669523079</v>
      </c>
      <c r="H161" s="474">
        <f t="shared" si="95"/>
        <v>61605.751525036743</v>
      </c>
      <c r="I161" s="475">
        <f t="shared" si="98"/>
        <v>24072.917568159235</v>
      </c>
      <c r="J161" s="579">
        <f t="shared" si="131"/>
        <v>0.4</v>
      </c>
      <c r="K161" s="474">
        <f t="shared" si="123"/>
        <v>8147.5333895556469</v>
      </c>
      <c r="L161" s="474">
        <f t="shared" si="99"/>
        <v>0</v>
      </c>
      <c r="M161" s="475">
        <f t="shared" si="124"/>
        <v>8147.5333895556469</v>
      </c>
      <c r="N161" s="579">
        <f t="shared" si="130"/>
        <v>0.5</v>
      </c>
      <c r="O161" s="475">
        <f t="shared" si="100"/>
        <v>751.91700000000026</v>
      </c>
      <c r="P161" s="1043">
        <f t="shared" si="127"/>
        <v>8899.4503895556463</v>
      </c>
      <c r="Q161" s="467">
        <f t="shared" si="101"/>
        <v>66394.242805004178</v>
      </c>
      <c r="R161" s="467">
        <f t="shared" si="125"/>
        <v>52706.301135481102</v>
      </c>
      <c r="S161" s="1255">
        <f t="shared" si="102"/>
        <v>1.0145486373359089</v>
      </c>
      <c r="T161" s="118" t="str">
        <f t="shared" si="103"/>
        <v>No</v>
      </c>
      <c r="U161" s="1255">
        <f t="shared" si="104"/>
        <v>1</v>
      </c>
      <c r="V161" s="1268">
        <f t="shared" si="96"/>
        <v>63969.332480867903</v>
      </c>
      <c r="W161" s="1269">
        <f t="shared" si="97"/>
        <v>0.44815882337986312</v>
      </c>
      <c r="X161" s="473">
        <f t="shared" si="105"/>
        <v>14443.75054089554</v>
      </c>
      <c r="Y161" s="474">
        <f t="shared" si="106"/>
        <v>16984.096629513395</v>
      </c>
      <c r="Z161" s="474">
        <f t="shared" si="107"/>
        <v>4902.4325319958352</v>
      </c>
      <c r="AA161" s="474">
        <f t="shared" si="108"/>
        <v>0</v>
      </c>
      <c r="AB161" s="474">
        <f t="shared" si="109"/>
        <v>27639.05277846313</v>
      </c>
      <c r="AC161" s="474">
        <f t="shared" si="110"/>
        <v>63969.332480867903</v>
      </c>
      <c r="AD161" s="1240">
        <f t="shared" si="111"/>
        <v>755.808871372461</v>
      </c>
      <c r="AE161" s="100">
        <f t="shared" si="112"/>
        <v>0.22579179711177089</v>
      </c>
      <c r="AF161" s="100">
        <f t="shared" si="113"/>
        <v>0.26550373391176213</v>
      </c>
      <c r="AG161" s="100">
        <f t="shared" si="114"/>
        <v>7.6637231339909101E-2</v>
      </c>
      <c r="AH161" s="100">
        <f t="shared" si="126"/>
        <v>0</v>
      </c>
      <c r="AI161" s="100">
        <f t="shared" si="115"/>
        <v>0.43206723763655785</v>
      </c>
      <c r="AJ161" s="471">
        <f t="shared" si="116"/>
        <v>1</v>
      </c>
      <c r="AK161" s="1250">
        <f t="shared" si="117"/>
        <v>14443.75054089554</v>
      </c>
      <c r="AL161" s="1251">
        <f t="shared" si="118"/>
        <v>0</v>
      </c>
      <c r="AM161" s="1251">
        <f t="shared" si="119"/>
        <v>0</v>
      </c>
      <c r="AN161" s="1251">
        <f t="shared" si="120"/>
        <v>14443.75054089554</v>
      </c>
      <c r="AO161" s="1022">
        <f t="shared" si="121"/>
        <v>0</v>
      </c>
      <c r="AV161" s="119"/>
      <c r="AW161" s="119"/>
    </row>
    <row r="162" spans="1:49">
      <c r="A162" s="89">
        <f>'Input data'!A142</f>
        <v>2042</v>
      </c>
      <c r="B162" s="152">
        <f>'Input data'!B142</f>
        <v>70.595131999999992</v>
      </c>
      <c r="C162" s="204">
        <f>'Input data'!C142</f>
        <v>7883.3906371486164</v>
      </c>
      <c r="D162" s="475">
        <f>'Input data'!D142</f>
        <v>22453239.900567327</v>
      </c>
      <c r="E162" s="473">
        <f>'Input data'!J142*C162</f>
        <v>94845.432449527172</v>
      </c>
      <c r="F162" s="474">
        <f>'Input data'!L142</f>
        <v>117298.67235009449</v>
      </c>
      <c r="G162" s="474">
        <f t="shared" si="132"/>
        <v>13687.941669523079</v>
      </c>
      <c r="H162" s="474">
        <f t="shared" si="95"/>
        <v>61806.336505337909</v>
      </c>
      <c r="I162" s="475">
        <f t="shared" si="98"/>
        <v>22453.239900567325</v>
      </c>
      <c r="J162" s="579">
        <f t="shared" si="131"/>
        <v>0.4</v>
      </c>
      <c r="K162" s="474">
        <f t="shared" si="123"/>
        <v>7599.3498202122591</v>
      </c>
      <c r="L162" s="474">
        <f t="shared" si="99"/>
        <v>0</v>
      </c>
      <c r="M162" s="475">
        <f t="shared" si="124"/>
        <v>7599.3498202122591</v>
      </c>
      <c r="N162" s="579">
        <f t="shared" si="130"/>
        <v>0.5</v>
      </c>
      <c r="O162" s="475">
        <f t="shared" si="100"/>
        <v>751.91700000000026</v>
      </c>
      <c r="P162" s="1043">
        <f t="shared" si="127"/>
        <v>8351.2668202122586</v>
      </c>
      <c r="Q162" s="467">
        <f t="shared" si="101"/>
        <v>67143.011354648726</v>
      </c>
      <c r="R162" s="467">
        <f t="shared" si="125"/>
        <v>53455.069685125651</v>
      </c>
      <c r="S162" s="1255">
        <f t="shared" si="102"/>
        <v>0.99597552760567798</v>
      </c>
      <c r="T162" s="118" t="str">
        <f t="shared" si="103"/>
        <v>Yes</v>
      </c>
      <c r="U162" s="1255">
        <f t="shared" si="104"/>
        <v>0.99597552760567798</v>
      </c>
      <c r="V162" s="1268">
        <f t="shared" si="96"/>
        <v>63843.602664968872</v>
      </c>
      <c r="W162" s="1269">
        <f t="shared" si="97"/>
        <v>0.45571760203373313</v>
      </c>
      <c r="X162" s="473">
        <f t="shared" si="105"/>
        <v>13687.941669523074</v>
      </c>
      <c r="Y162" s="474">
        <f t="shared" si="106"/>
        <v>16576.341892674784</v>
      </c>
      <c r="Z162" s="474">
        <f t="shared" si="107"/>
        <v>5037.9343806700135</v>
      </c>
      <c r="AA162" s="474">
        <f t="shared" si="108"/>
        <v>0</v>
      </c>
      <c r="AB162" s="474">
        <f t="shared" si="109"/>
        <v>28541.384722100996</v>
      </c>
      <c r="AC162" s="474">
        <f t="shared" si="110"/>
        <v>63843.602664968872</v>
      </c>
      <c r="AD162" s="1240">
        <f t="shared" si="111"/>
        <v>0</v>
      </c>
      <c r="AE162" s="100">
        <f t="shared" si="112"/>
        <v>0.2143980148074206</v>
      </c>
      <c r="AF162" s="100">
        <f t="shared" si="113"/>
        <v>0.2596398260866043</v>
      </c>
      <c r="AG162" s="100">
        <f t="shared" si="114"/>
        <v>7.8910559090900737E-2</v>
      </c>
      <c r="AH162" s="100">
        <f t="shared" si="126"/>
        <v>0</v>
      </c>
      <c r="AI162" s="100">
        <f t="shared" si="115"/>
        <v>0.44705160001507432</v>
      </c>
      <c r="AJ162" s="471">
        <f t="shared" si="116"/>
        <v>1</v>
      </c>
      <c r="AK162" s="1250">
        <f t="shared" si="117"/>
        <v>13471.943940340394</v>
      </c>
      <c r="AL162" s="1251">
        <f t="shared" si="118"/>
        <v>203.71948564754337</v>
      </c>
      <c r="AM162" s="1251">
        <f t="shared" si="119"/>
        <v>12.278243535136586</v>
      </c>
      <c r="AN162" s="1251">
        <f t="shared" si="120"/>
        <v>13687.941669523074</v>
      </c>
      <c r="AO162" s="1022">
        <f t="shared" si="121"/>
        <v>0</v>
      </c>
      <c r="AV162" s="119"/>
      <c r="AW162" s="119"/>
    </row>
    <row r="163" spans="1:49">
      <c r="A163" s="89">
        <f>'Input data'!A143</f>
        <v>2043</v>
      </c>
      <c r="B163" s="152">
        <f>'Input data'!B143</f>
        <v>71.016168000000008</v>
      </c>
      <c r="C163" s="204">
        <f>'Input data'!C143</f>
        <v>8127.9459221782263</v>
      </c>
      <c r="D163" s="475">
        <f>'Input data'!D143</f>
        <v>20130442.654288623</v>
      </c>
      <c r="E163" s="473">
        <f>'Input data'!J143*C163</f>
        <v>97787.68824199673</v>
      </c>
      <c r="F163" s="474">
        <f>'Input data'!L143</f>
        <v>117918.13089628535</v>
      </c>
      <c r="G163" s="474">
        <f t="shared" si="132"/>
        <v>13687.941669523079</v>
      </c>
      <c r="H163" s="474">
        <f t="shared" si="95"/>
        <v>61314.789498596481</v>
      </c>
      <c r="I163" s="475">
        <f t="shared" si="98"/>
        <v>20130.442654288625</v>
      </c>
      <c r="J163" s="579">
        <f t="shared" si="131"/>
        <v>0.4</v>
      </c>
      <c r="K163" s="474">
        <f t="shared" si="123"/>
        <v>6813.1938394243116</v>
      </c>
      <c r="L163" s="474">
        <f t="shared" si="99"/>
        <v>0</v>
      </c>
      <c r="M163" s="475">
        <f t="shared" si="124"/>
        <v>6813.1938394243116</v>
      </c>
      <c r="N163" s="579">
        <f t="shared" si="130"/>
        <v>0.5</v>
      </c>
      <c r="O163" s="475">
        <f t="shared" si="100"/>
        <v>751.91700000000026</v>
      </c>
      <c r="P163" s="1043">
        <f t="shared" si="127"/>
        <v>7565.110839424312</v>
      </c>
      <c r="Q163" s="467">
        <f t="shared" si="101"/>
        <v>67437.620328695251</v>
      </c>
      <c r="R163" s="467">
        <f t="shared" si="125"/>
        <v>53749.678659172176</v>
      </c>
      <c r="S163" s="1255">
        <f t="shared" si="102"/>
        <v>0.97092314235556676</v>
      </c>
      <c r="T163" s="118" t="str">
        <f t="shared" si="103"/>
        <v>Yes</v>
      </c>
      <c r="U163" s="1255">
        <f t="shared" si="104"/>
        <v>0.97092314235556676</v>
      </c>
      <c r="V163" s="1268">
        <f t="shared" si="96"/>
        <v>64168.452237113204</v>
      </c>
      <c r="W163" s="1269">
        <f t="shared" si="97"/>
        <v>0.45582200337323497</v>
      </c>
      <c r="X163" s="473">
        <f t="shared" si="105"/>
        <v>13687.941669523078</v>
      </c>
      <c r="Y163" s="474">
        <f t="shared" si="106"/>
        <v>15882.833368977179</v>
      </c>
      <c r="Z163" s="474">
        <f t="shared" si="107"/>
        <v>5170.8934398383335</v>
      </c>
      <c r="AA163" s="474">
        <f t="shared" si="108"/>
        <v>0</v>
      </c>
      <c r="AB163" s="474">
        <f t="shared" si="109"/>
        <v>29426.783758774611</v>
      </c>
      <c r="AC163" s="474">
        <f t="shared" si="110"/>
        <v>64168.452237113204</v>
      </c>
      <c r="AD163" s="1240">
        <f t="shared" si="111"/>
        <v>0</v>
      </c>
      <c r="AE163" s="100">
        <f t="shared" si="112"/>
        <v>0.21331263560703997</v>
      </c>
      <c r="AF163" s="100">
        <f t="shared" si="113"/>
        <v>0.24751778818487694</v>
      </c>
      <c r="AG163" s="100">
        <f t="shared" si="114"/>
        <v>8.0583109917175724E-2</v>
      </c>
      <c r="AH163" s="100">
        <f t="shared" si="126"/>
        <v>0</v>
      </c>
      <c r="AI163" s="100">
        <f t="shared" si="115"/>
        <v>0.45858646629090732</v>
      </c>
      <c r="AJ163" s="471">
        <f t="shared" si="116"/>
        <v>1</v>
      </c>
      <c r="AK163" s="1250">
        <f t="shared" si="117"/>
        <v>12078.265592573174</v>
      </c>
      <c r="AL163" s="1251">
        <f t="shared" si="118"/>
        <v>1517.5354557398032</v>
      </c>
      <c r="AM163" s="1251">
        <f t="shared" si="119"/>
        <v>92.140621210098971</v>
      </c>
      <c r="AN163" s="1251">
        <f t="shared" si="120"/>
        <v>13687.941669523076</v>
      </c>
      <c r="AO163" s="1022">
        <f t="shared" si="121"/>
        <v>0</v>
      </c>
      <c r="AV163" s="119"/>
      <c r="AW163" s="119"/>
    </row>
    <row r="164" spans="1:49">
      <c r="A164" s="89">
        <f>'Input data'!A144</f>
        <v>2044</v>
      </c>
      <c r="B164" s="152">
        <f>'Input data'!B144</f>
        <v>71.423670999999999</v>
      </c>
      <c r="C164" s="204">
        <f>'Input data'!C144</f>
        <v>8368.8893349840855</v>
      </c>
      <c r="D164" s="475">
        <f>'Input data'!D144</f>
        <v>17937118.955715362</v>
      </c>
      <c r="E164" s="473">
        <f>'Input data'!J144*C164</f>
        <v>100686.48943494412</v>
      </c>
      <c r="F164" s="474">
        <f>'Input data'!L144</f>
        <v>118623.60839065947</v>
      </c>
      <c r="G164" s="474">
        <f t="shared" si="132"/>
        <v>13687.941669523079</v>
      </c>
      <c r="H164" s="474">
        <f t="shared" si="95"/>
        <v>60919.812676900096</v>
      </c>
      <c r="I164" s="475">
        <f t="shared" si="98"/>
        <v>17937.118955715363</v>
      </c>
      <c r="J164" s="579">
        <f t="shared" si="131"/>
        <v>0.4</v>
      </c>
      <c r="K164" s="474">
        <f t="shared" si="123"/>
        <v>6070.8584736493767</v>
      </c>
      <c r="L164" s="474">
        <f t="shared" si="99"/>
        <v>0</v>
      </c>
      <c r="M164" s="475">
        <f t="shared" si="124"/>
        <v>6070.8584736493767</v>
      </c>
      <c r="N164" s="579">
        <f t="shared" si="130"/>
        <v>0.5</v>
      </c>
      <c r="O164" s="475">
        <f t="shared" si="100"/>
        <v>751.91700000000026</v>
      </c>
      <c r="P164" s="1043">
        <f t="shared" si="127"/>
        <v>6822.7754736493771</v>
      </c>
      <c r="Q164" s="467">
        <f t="shared" si="101"/>
        <v>67784.97887277379</v>
      </c>
      <c r="R164" s="467">
        <f t="shared" si="125"/>
        <v>54097.037203250715</v>
      </c>
      <c r="S164" s="1255">
        <f t="shared" si="102"/>
        <v>0.94869289052738359</v>
      </c>
      <c r="T164" s="118" t="str">
        <f t="shared" si="103"/>
        <v>Yes</v>
      </c>
      <c r="U164" s="1255">
        <f t="shared" si="104"/>
        <v>0.94869289052738359</v>
      </c>
      <c r="V164" s="1268">
        <f t="shared" si="96"/>
        <v>64526.571187408772</v>
      </c>
      <c r="W164" s="1269">
        <f t="shared" si="97"/>
        <v>0.45603938319844894</v>
      </c>
      <c r="X164" s="473">
        <f t="shared" si="105"/>
        <v>13687.941669523074</v>
      </c>
      <c r="Y164" s="474">
        <f t="shared" si="106"/>
        <v>15237.634500805158</v>
      </c>
      <c r="Z164" s="474">
        <f t="shared" si="107"/>
        <v>5301.8888075139585</v>
      </c>
      <c r="AA164" s="474">
        <f t="shared" si="108"/>
        <v>0</v>
      </c>
      <c r="AB164" s="474">
        <f t="shared" si="109"/>
        <v>30299.106209566587</v>
      </c>
      <c r="AC164" s="474">
        <f t="shared" si="110"/>
        <v>64526.571187408772</v>
      </c>
      <c r="AD164" s="1240">
        <f t="shared" si="111"/>
        <v>0</v>
      </c>
      <c r="AE164" s="100">
        <f t="shared" si="112"/>
        <v>0.21212876211519566</v>
      </c>
      <c r="AF164" s="100">
        <f t="shared" si="113"/>
        <v>0.23614511387176443</v>
      </c>
      <c r="AG164" s="100">
        <f t="shared" si="114"/>
        <v>8.2165977673218274E-2</v>
      </c>
      <c r="AH164" s="100">
        <f t="shared" si="126"/>
        <v>0</v>
      </c>
      <c r="AI164" s="100">
        <f t="shared" si="115"/>
        <v>0.46956014633982174</v>
      </c>
      <c r="AJ164" s="471">
        <f t="shared" si="116"/>
        <v>1.0000000000000002</v>
      </c>
      <c r="AK164" s="1250">
        <f t="shared" si="117"/>
        <v>10762.271373429219</v>
      </c>
      <c r="AL164" s="1251">
        <f t="shared" si="118"/>
        <v>2757.1217501036217</v>
      </c>
      <c r="AM164" s="1251">
        <f t="shared" si="119"/>
        <v>168.54854599023454</v>
      </c>
      <c r="AN164" s="1251">
        <f t="shared" si="120"/>
        <v>13687.941669523076</v>
      </c>
      <c r="AO164" s="1022">
        <f t="shared" si="121"/>
        <v>0</v>
      </c>
      <c r="AV164" s="119"/>
      <c r="AW164" s="119"/>
    </row>
    <row r="165" spans="1:49">
      <c r="A165" s="89">
        <f>'Input data'!A145</f>
        <v>2045</v>
      </c>
      <c r="B165" s="152">
        <f>'Input data'!B145</f>
        <v>71.816201000000007</v>
      </c>
      <c r="C165" s="204">
        <f>'Input data'!C145</f>
        <v>8606.6033634151627</v>
      </c>
      <c r="D165" s="475">
        <f>'Input data'!D145</f>
        <v>16782742.966516778</v>
      </c>
      <c r="E165" s="473">
        <f>'Input data'!J145*C165</f>
        <v>103546.43775713198</v>
      </c>
      <c r="F165" s="474">
        <f>'Input data'!L145</f>
        <v>120329.18072364875</v>
      </c>
      <c r="G165" s="474">
        <f t="shared" si="132"/>
        <v>13687.941669523079</v>
      </c>
      <c r="H165" s="474">
        <f t="shared" si="95"/>
        <v>61477.544628683609</v>
      </c>
      <c r="I165" s="475">
        <f t="shared" si="98"/>
        <v>16782.742966516777</v>
      </c>
      <c r="J165" s="579">
        <f t="shared" si="131"/>
        <v>0.4</v>
      </c>
      <c r="K165" s="474">
        <f t="shared" si="123"/>
        <v>5680.1573095936728</v>
      </c>
      <c r="L165" s="474">
        <f t="shared" si="99"/>
        <v>0</v>
      </c>
      <c r="M165" s="475">
        <f t="shared" si="124"/>
        <v>5680.1573095936728</v>
      </c>
      <c r="N165" s="579">
        <f t="shared" si="130"/>
        <v>0.5</v>
      </c>
      <c r="O165" s="475">
        <f t="shared" si="100"/>
        <v>751.91700000000026</v>
      </c>
      <c r="P165" s="1043">
        <f t="shared" si="127"/>
        <v>6432.0743095936732</v>
      </c>
      <c r="Q165" s="467">
        <f t="shared" si="101"/>
        <v>68733.411988613007</v>
      </c>
      <c r="R165" s="467">
        <f t="shared" si="125"/>
        <v>55045.470319089931</v>
      </c>
      <c r="S165" s="1255">
        <f t="shared" si="102"/>
        <v>0.93832145251737653</v>
      </c>
      <c r="T165" s="118" t="str">
        <f t="shared" si="103"/>
        <v>Yes</v>
      </c>
      <c r="U165" s="1255">
        <f t="shared" si="104"/>
        <v>0.93832145251737653</v>
      </c>
      <c r="V165" s="1268">
        <f t="shared" si="96"/>
        <v>65283.710404558835</v>
      </c>
      <c r="W165" s="1269">
        <f t="shared" si="97"/>
        <v>0.45745736809684456</v>
      </c>
      <c r="X165" s="473">
        <f t="shared" si="105"/>
        <v>13687.941669523072</v>
      </c>
      <c r="Y165" s="474">
        <f t="shared" si="106"/>
        <v>15004.90345071206</v>
      </c>
      <c r="Z165" s="474">
        <f t="shared" si="107"/>
        <v>5431.1284335047867</v>
      </c>
      <c r="AA165" s="474">
        <f t="shared" si="108"/>
        <v>0</v>
      </c>
      <c r="AB165" s="474">
        <f t="shared" si="109"/>
        <v>31159.736850818917</v>
      </c>
      <c r="AC165" s="474">
        <f t="shared" si="110"/>
        <v>65283.710404558835</v>
      </c>
      <c r="AD165" s="1240">
        <f t="shared" si="111"/>
        <v>0</v>
      </c>
      <c r="AE165" s="100">
        <f t="shared" si="112"/>
        <v>0.20966856180048291</v>
      </c>
      <c r="AF165" s="100">
        <f t="shared" si="113"/>
        <v>0.22984146210023398</v>
      </c>
      <c r="AG165" s="100">
        <f t="shared" si="114"/>
        <v>8.3192704578959178E-2</v>
      </c>
      <c r="AH165" s="100">
        <f t="shared" si="126"/>
        <v>0</v>
      </c>
      <c r="AI165" s="100">
        <f t="shared" si="115"/>
        <v>0.47729727152032397</v>
      </c>
      <c r="AJ165" s="471">
        <f t="shared" si="116"/>
        <v>1</v>
      </c>
      <c r="AK165" s="1250">
        <f t="shared" si="117"/>
        <v>10069.645779910066</v>
      </c>
      <c r="AL165" s="1251">
        <f t="shared" si="118"/>
        <v>3408.6035939880107</v>
      </c>
      <c r="AM165" s="1251">
        <f t="shared" si="119"/>
        <v>209.69229562499453</v>
      </c>
      <c r="AN165" s="1251">
        <f t="shared" si="120"/>
        <v>13687.941669523072</v>
      </c>
      <c r="AO165" s="1022">
        <f t="shared" si="121"/>
        <v>0</v>
      </c>
      <c r="AV165" s="119"/>
      <c r="AW165" s="119"/>
    </row>
    <row r="166" spans="1:49">
      <c r="A166" s="89">
        <f>'Input data'!A146</f>
        <v>2046</v>
      </c>
      <c r="B166" s="152">
        <f>'Input data'!B146</f>
        <v>72.192155</v>
      </c>
      <c r="C166" s="204">
        <f>'Input data'!C146</f>
        <v>8845.4005301521538</v>
      </c>
      <c r="D166" s="475">
        <f>'Input data'!D146</f>
        <v>13700884.827145061</v>
      </c>
      <c r="E166" s="473">
        <f>'Input data'!J146*C166</f>
        <v>106419.41736569845</v>
      </c>
      <c r="F166" s="474">
        <f>'Input data'!L146</f>
        <v>120120.30219284352</v>
      </c>
      <c r="G166" s="474">
        <f t="shared" si="132"/>
        <v>13687.941669523079</v>
      </c>
      <c r="H166" s="474">
        <f t="shared" si="95"/>
        <v>60233.904042723094</v>
      </c>
      <c r="I166" s="475">
        <f t="shared" si="98"/>
        <v>13700.884827145061</v>
      </c>
      <c r="J166" s="579">
        <f t="shared" si="131"/>
        <v>0.4</v>
      </c>
      <c r="K166" s="474">
        <f t="shared" si="123"/>
        <v>4637.0954529944229</v>
      </c>
      <c r="L166" s="474">
        <f t="shared" si="99"/>
        <v>0</v>
      </c>
      <c r="M166" s="475">
        <f t="shared" si="124"/>
        <v>4637.0954529944229</v>
      </c>
      <c r="N166" s="579">
        <f t="shared" si="130"/>
        <v>0.5</v>
      </c>
      <c r="O166" s="475">
        <f t="shared" si="100"/>
        <v>751.91700000000026</v>
      </c>
      <c r="P166" s="1043">
        <f t="shared" si="127"/>
        <v>5389.0124529944233</v>
      </c>
      <c r="Q166" s="467">
        <f t="shared" si="101"/>
        <v>68532.83325925174</v>
      </c>
      <c r="R166" s="467">
        <f t="shared" si="125"/>
        <v>54844.891589728664</v>
      </c>
      <c r="S166" s="1255">
        <f t="shared" si="102"/>
        <v>0.90934833261160075</v>
      </c>
      <c r="T166" s="118" t="str">
        <f t="shared" si="103"/>
        <v>Yes</v>
      </c>
      <c r="U166" s="1255">
        <f t="shared" si="104"/>
        <v>0.90934833261160075</v>
      </c>
      <c r="V166" s="1268">
        <f t="shared" si="96"/>
        <v>65275.410603114848</v>
      </c>
      <c r="W166" s="1269">
        <f t="shared" si="97"/>
        <v>0.45658303041628712</v>
      </c>
      <c r="X166" s="473">
        <f t="shared" si="105"/>
        <v>13687.941669523079</v>
      </c>
      <c r="Y166" s="474">
        <f t="shared" si="106"/>
        <v>14002.223061740435</v>
      </c>
      <c r="Z166" s="474">
        <f t="shared" si="107"/>
        <v>5560.9569367717122</v>
      </c>
      <c r="AA166" s="474">
        <f t="shared" si="108"/>
        <v>0</v>
      </c>
      <c r="AB166" s="474">
        <f t="shared" si="109"/>
        <v>32024.288935079625</v>
      </c>
      <c r="AC166" s="474">
        <f t="shared" si="110"/>
        <v>65275.410603114848</v>
      </c>
      <c r="AD166" s="1240">
        <f t="shared" si="111"/>
        <v>0</v>
      </c>
      <c r="AE166" s="100">
        <f t="shared" si="112"/>
        <v>0.20969522126406831</v>
      </c>
      <c r="AF166" s="100">
        <f t="shared" si="113"/>
        <v>0.2145099193151957</v>
      </c>
      <c r="AG166" s="100">
        <f t="shared" si="114"/>
        <v>8.5192216876018412E-2</v>
      </c>
      <c r="AH166" s="100">
        <f t="shared" si="126"/>
        <v>0</v>
      </c>
      <c r="AI166" s="100">
        <f t="shared" si="115"/>
        <v>0.49060264254471764</v>
      </c>
      <c r="AJ166" s="471">
        <f t="shared" si="116"/>
        <v>1</v>
      </c>
      <c r="AK166" s="1250">
        <f t="shared" si="117"/>
        <v>8220.5308962870349</v>
      </c>
      <c r="AL166" s="1251">
        <f t="shared" si="118"/>
        <v>5148.7744908794766</v>
      </c>
      <c r="AM166" s="1251">
        <f t="shared" si="119"/>
        <v>318.6362823565658</v>
      </c>
      <c r="AN166" s="1251">
        <f t="shared" si="120"/>
        <v>13687.941669523076</v>
      </c>
      <c r="AO166" s="1022">
        <f t="shared" si="121"/>
        <v>0</v>
      </c>
      <c r="AV166" s="119"/>
      <c r="AW166" s="119"/>
    </row>
    <row r="167" spans="1:49">
      <c r="A167" s="89">
        <f>'Input data'!A147</f>
        <v>2047</v>
      </c>
      <c r="B167" s="152">
        <f>'Input data'!B147</f>
        <v>72.55139299999999</v>
      </c>
      <c r="C167" s="204">
        <f>'Input data'!C147</f>
        <v>9086.3460453705939</v>
      </c>
      <c r="D167" s="475">
        <f>'Input data'!D147</f>
        <v>10954052.763386235</v>
      </c>
      <c r="E167" s="473">
        <f>'Input data'!J147*C167</f>
        <v>109318.24385286751</v>
      </c>
      <c r="F167" s="474">
        <f>'Input data'!L147</f>
        <v>120272.29661625375</v>
      </c>
      <c r="G167" s="474">
        <f t="shared" si="132"/>
        <v>13687.941669523079</v>
      </c>
      <c r="H167" s="474">
        <f t="shared" si="95"/>
        <v>59319.500558016312</v>
      </c>
      <c r="I167" s="475">
        <f t="shared" si="98"/>
        <v>10954.052763386235</v>
      </c>
      <c r="J167" s="579">
        <f t="shared" si="131"/>
        <v>0.4</v>
      </c>
      <c r="K167" s="474">
        <f t="shared" si="123"/>
        <v>3707.4239293159408</v>
      </c>
      <c r="L167" s="474">
        <f t="shared" si="99"/>
        <v>0</v>
      </c>
      <c r="M167" s="475">
        <f t="shared" si="124"/>
        <v>3707.4239293159408</v>
      </c>
      <c r="N167" s="579">
        <f t="shared" si="130"/>
        <v>0.5</v>
      </c>
      <c r="O167" s="475">
        <f t="shared" si="100"/>
        <v>751.91700000000026</v>
      </c>
      <c r="P167" s="1043">
        <f t="shared" si="127"/>
        <v>4459.3409293159411</v>
      </c>
      <c r="Q167" s="467">
        <f t="shared" si="101"/>
        <v>68548.101298223453</v>
      </c>
      <c r="R167" s="467">
        <f t="shared" si="125"/>
        <v>54860.159628700378</v>
      </c>
      <c r="S167" s="1255">
        <f t="shared" si="102"/>
        <v>0.88518865463170615</v>
      </c>
      <c r="T167" s="118" t="str">
        <f t="shared" si="103"/>
        <v>Yes</v>
      </c>
      <c r="U167" s="1255">
        <f t="shared" si="104"/>
        <v>0.88518865463170615</v>
      </c>
      <c r="V167" s="1268">
        <f t="shared" si="96"/>
        <v>65412.136987553393</v>
      </c>
      <c r="W167" s="1269">
        <f t="shared" si="97"/>
        <v>0.45613296804117476</v>
      </c>
      <c r="X167" s="473">
        <f t="shared" si="105"/>
        <v>13687.941669523074</v>
      </c>
      <c r="Y167" s="474">
        <f t="shared" si="106"/>
        <v>13135.622873008444</v>
      </c>
      <c r="Z167" s="474">
        <f t="shared" si="107"/>
        <v>5691.9534474804905</v>
      </c>
      <c r="AA167" s="474">
        <f t="shared" si="108"/>
        <v>0</v>
      </c>
      <c r="AB167" s="474">
        <f t="shared" si="109"/>
        <v>32896.618997541387</v>
      </c>
      <c r="AC167" s="474">
        <f t="shared" si="110"/>
        <v>65412.136987553393</v>
      </c>
      <c r="AD167" s="1240">
        <f t="shared" si="111"/>
        <v>0</v>
      </c>
      <c r="AE167" s="100">
        <f t="shared" si="112"/>
        <v>0.20925691010718106</v>
      </c>
      <c r="AF167" s="100">
        <f t="shared" si="113"/>
        <v>0.20081323555455599</v>
      </c>
      <c r="AG167" s="100">
        <f t="shared" si="114"/>
        <v>8.7016778683802282E-2</v>
      </c>
      <c r="AH167" s="100">
        <f t="shared" si="126"/>
        <v>0</v>
      </c>
      <c r="AI167" s="100">
        <f t="shared" si="115"/>
        <v>0.50291307565446075</v>
      </c>
      <c r="AJ167" s="471">
        <f t="shared" si="116"/>
        <v>1</v>
      </c>
      <c r="AK167" s="1250">
        <f t="shared" si="117"/>
        <v>6572.4316580317409</v>
      </c>
      <c r="AL167" s="1251">
        <f t="shared" si="118"/>
        <v>6698.6093242144443</v>
      </c>
      <c r="AM167" s="1251">
        <f t="shared" si="119"/>
        <v>416.90068727688714</v>
      </c>
      <c r="AN167" s="1251">
        <f t="shared" si="120"/>
        <v>13687.941669523072</v>
      </c>
      <c r="AO167" s="1022">
        <f t="shared" si="121"/>
        <v>0</v>
      </c>
      <c r="AV167" s="119"/>
      <c r="AW167" s="119"/>
    </row>
    <row r="168" spans="1:49">
      <c r="A168" s="89">
        <f>'Input data'!A148</f>
        <v>2048</v>
      </c>
      <c r="B168" s="152">
        <f>'Input data'!B148</f>
        <v>72.894218999999993</v>
      </c>
      <c r="C168" s="204">
        <f>'Input data'!C148</f>
        <v>9321.3353976278067</v>
      </c>
      <c r="D168" s="475">
        <f>'Input data'!D148</f>
        <v>8108435.8304824755</v>
      </c>
      <c r="E168" s="473">
        <f>'Input data'!J148*C168</f>
        <v>112145.41147168932</v>
      </c>
      <c r="F168" s="474">
        <f>'Input data'!L148</f>
        <v>120253.84730217179</v>
      </c>
      <c r="G168" s="474">
        <f t="shared" si="132"/>
        <v>13687.941669523079</v>
      </c>
      <c r="H168" s="474">
        <f t="shared" si="95"/>
        <v>58271.273820617746</v>
      </c>
      <c r="I168" s="475">
        <f t="shared" si="98"/>
        <v>8108.4358304824755</v>
      </c>
      <c r="J168" s="579">
        <f t="shared" si="131"/>
        <v>0.4</v>
      </c>
      <c r="K168" s="474">
        <f t="shared" si="123"/>
        <v>2744.3184432827761</v>
      </c>
      <c r="L168" s="474">
        <f t="shared" si="99"/>
        <v>0</v>
      </c>
      <c r="M168" s="475">
        <f t="shared" si="124"/>
        <v>2744.3184432827761</v>
      </c>
      <c r="N168" s="579">
        <f t="shared" si="130"/>
        <v>0.5</v>
      </c>
      <c r="O168" s="475">
        <f t="shared" si="100"/>
        <v>751.91700000000026</v>
      </c>
      <c r="P168" s="1043">
        <f t="shared" si="127"/>
        <v>3496.2354432827765</v>
      </c>
      <c r="Q168" s="467">
        <f t="shared" si="101"/>
        <v>68462.980046858051</v>
      </c>
      <c r="R168" s="467">
        <f t="shared" si="125"/>
        <v>54775.038377334975</v>
      </c>
      <c r="S168" s="1255">
        <f t="shared" si="102"/>
        <v>0.86127092878840494</v>
      </c>
      <c r="T168" s="118" t="str">
        <f t="shared" si="103"/>
        <v>Yes</v>
      </c>
      <c r="U168" s="1255">
        <f t="shared" si="104"/>
        <v>0.86127092878840494</v>
      </c>
      <c r="V168" s="1268">
        <f t="shared" si="96"/>
        <v>65478.808924836849</v>
      </c>
      <c r="W168" s="1269">
        <f t="shared" si="97"/>
        <v>0.45549510145564964</v>
      </c>
      <c r="X168" s="473">
        <f t="shared" si="105"/>
        <v>13687.941669523076</v>
      </c>
      <c r="Y168" s="474">
        <f t="shared" si="106"/>
        <v>12223.770427640296</v>
      </c>
      <c r="Z168" s="474">
        <f t="shared" si="107"/>
        <v>5819.7117299764459</v>
      </c>
      <c r="AA168" s="474">
        <f t="shared" si="108"/>
        <v>0</v>
      </c>
      <c r="AB168" s="474">
        <f t="shared" si="109"/>
        <v>33747.385097697028</v>
      </c>
      <c r="AC168" s="474">
        <f t="shared" si="110"/>
        <v>65478.808924836849</v>
      </c>
      <c r="AD168" s="1240">
        <f t="shared" si="111"/>
        <v>0</v>
      </c>
      <c r="AE168" s="100">
        <f t="shared" si="112"/>
        <v>0.20904384020233888</v>
      </c>
      <c r="AF168" s="100">
        <f t="shared" si="113"/>
        <v>0.18668284637968854</v>
      </c>
      <c r="AG168" s="100">
        <f t="shared" si="114"/>
        <v>8.8879315698257355E-2</v>
      </c>
      <c r="AH168" s="100">
        <f t="shared" si="126"/>
        <v>0</v>
      </c>
      <c r="AI168" s="100">
        <f t="shared" si="115"/>
        <v>0.51539399771971517</v>
      </c>
      <c r="AJ168" s="471">
        <f t="shared" si="116"/>
        <v>1</v>
      </c>
      <c r="AK168" s="1250">
        <f t="shared" si="117"/>
        <v>4865.0614982894858</v>
      </c>
      <c r="AL168" s="1251">
        <f t="shared" si="118"/>
        <v>8303.404300987313</v>
      </c>
      <c r="AM168" s="1251">
        <f t="shared" si="119"/>
        <v>519.47587024627649</v>
      </c>
      <c r="AN168" s="1251">
        <f t="shared" si="120"/>
        <v>13687.941669523076</v>
      </c>
      <c r="AO168" s="1022">
        <f t="shared" si="121"/>
        <v>0</v>
      </c>
      <c r="AV168" s="119"/>
      <c r="AW168" s="119"/>
    </row>
    <row r="169" spans="1:49">
      <c r="A169" s="89">
        <f>'Input data'!A149</f>
        <v>2049</v>
      </c>
      <c r="B169" s="152">
        <f>'Input data'!B149</f>
        <v>73.220860000000002</v>
      </c>
      <c r="C169" s="204">
        <f>'Input data'!C149</f>
        <v>9544.5391176027479</v>
      </c>
      <c r="D169" s="475">
        <f>'Input data'!D149</f>
        <v>3843060.0747493692</v>
      </c>
      <c r="E169" s="473">
        <f>'Input data'!J149*C169</f>
        <v>114830.78561078229</v>
      </c>
      <c r="F169" s="474">
        <f>'Input data'!L149</f>
        <v>118673.84568553168</v>
      </c>
      <c r="G169" s="474">
        <f t="shared" si="132"/>
        <v>13687.941669523079</v>
      </c>
      <c r="H169" s="474">
        <f t="shared" si="95"/>
        <v>55809.309097084464</v>
      </c>
      <c r="I169" s="475">
        <f t="shared" si="98"/>
        <v>3843.0600747493691</v>
      </c>
      <c r="J169" s="579">
        <f t="shared" si="131"/>
        <v>0.4</v>
      </c>
      <c r="K169" s="474">
        <f t="shared" si="123"/>
        <v>1300.6923730135538</v>
      </c>
      <c r="L169" s="474">
        <f t="shared" si="99"/>
        <v>0</v>
      </c>
      <c r="M169" s="475">
        <f t="shared" si="124"/>
        <v>1300.6923730135538</v>
      </c>
      <c r="N169" s="579">
        <f t="shared" si="130"/>
        <v>0.5</v>
      </c>
      <c r="O169" s="475">
        <f t="shared" si="100"/>
        <v>751.91700000000026</v>
      </c>
      <c r="P169" s="1043">
        <f t="shared" si="127"/>
        <v>2052.609373013554</v>
      </c>
      <c r="Q169" s="467">
        <f t="shared" si="101"/>
        <v>67444.641393593993</v>
      </c>
      <c r="R169" s="467">
        <f t="shared" si="125"/>
        <v>53756.699724070917</v>
      </c>
      <c r="S169" s="1255">
        <f t="shared" si="102"/>
        <v>0.82526382601376869</v>
      </c>
      <c r="T169" s="118" t="str">
        <f t="shared" si="103"/>
        <v>Yes</v>
      </c>
      <c r="U169" s="1255">
        <f t="shared" si="104"/>
        <v>0.82526382601376869</v>
      </c>
      <c r="V169" s="1268">
        <f t="shared" si="96"/>
        <v>64917.145961460745</v>
      </c>
      <c r="W169" s="1269">
        <f t="shared" si="97"/>
        <v>0.45297849255275946</v>
      </c>
      <c r="X169" s="473">
        <f t="shared" si="105"/>
        <v>13687.941669523072</v>
      </c>
      <c r="Y169" s="474">
        <f t="shared" si="106"/>
        <v>10732.659894848577</v>
      </c>
      <c r="Z169" s="474">
        <f t="shared" si="107"/>
        <v>5941.06243645226</v>
      </c>
      <c r="AA169" s="474">
        <f t="shared" si="108"/>
        <v>0</v>
      </c>
      <c r="AB169" s="474">
        <f t="shared" si="109"/>
        <v>34555.48196063684</v>
      </c>
      <c r="AC169" s="474">
        <f t="shared" si="110"/>
        <v>64917.145961460745</v>
      </c>
      <c r="AD169" s="1240">
        <f t="shared" si="111"/>
        <v>0</v>
      </c>
      <c r="AE169" s="100">
        <f t="shared" si="112"/>
        <v>0.21085248691692593</v>
      </c>
      <c r="AF169" s="100">
        <f t="shared" si="113"/>
        <v>0.16532858516639376</v>
      </c>
      <c r="AG169" s="100">
        <f t="shared" si="114"/>
        <v>9.151761600824658E-2</v>
      </c>
      <c r="AH169" s="100">
        <f t="shared" si="126"/>
        <v>0</v>
      </c>
      <c r="AI169" s="100">
        <f t="shared" si="115"/>
        <v>0.53230131190843377</v>
      </c>
      <c r="AJ169" s="471">
        <f t="shared" si="116"/>
        <v>1</v>
      </c>
      <c r="AK169" s="1250">
        <f t="shared" si="117"/>
        <v>2305.8360448496214</v>
      </c>
      <c r="AL169" s="1251">
        <f t="shared" si="118"/>
        <v>10708.98611494869</v>
      </c>
      <c r="AM169" s="1251">
        <f t="shared" si="119"/>
        <v>673.11950972476018</v>
      </c>
      <c r="AN169" s="1251">
        <f t="shared" si="120"/>
        <v>13687.94166952307</v>
      </c>
      <c r="AO169" s="1022">
        <f t="shared" si="121"/>
        <v>0</v>
      </c>
      <c r="AV169" s="119"/>
      <c r="AW169" s="119"/>
    </row>
    <row r="170" spans="1:49" ht="15" thickBot="1">
      <c r="A170" s="141">
        <f>'Input data'!A150</f>
        <v>2050</v>
      </c>
      <c r="B170" s="593">
        <f>'Input data'!B150</f>
        <v>73.529752999999999</v>
      </c>
      <c r="C170" s="207">
        <f>'Input data'!C150</f>
        <v>9746.0477824321624</v>
      </c>
      <c r="D170" s="589">
        <f>'Input data'!D150</f>
        <v>648769.37595797807</v>
      </c>
      <c r="E170" s="598">
        <f>'Input data'!J150*C170</f>
        <v>117255.14555154319</v>
      </c>
      <c r="F170" s="595">
        <f>'Input data'!L150</f>
        <v>117903.91492750117</v>
      </c>
      <c r="G170" s="595">
        <f t="shared" si="132"/>
        <v>13687.941669523079</v>
      </c>
      <c r="H170" s="595">
        <f t="shared" si="95"/>
        <v>54202.73476203905</v>
      </c>
      <c r="I170" s="589">
        <f t="shared" si="98"/>
        <v>648.76937595797813</v>
      </c>
      <c r="J170" s="580">
        <f t="shared" si="131"/>
        <v>0.4</v>
      </c>
      <c r="K170" s="595">
        <f t="shared" si="123"/>
        <v>219.57746242318055</v>
      </c>
      <c r="L170" s="595">
        <f t="shared" si="99"/>
        <v>0</v>
      </c>
      <c r="M170" s="589">
        <f t="shared" si="124"/>
        <v>219.57746242318055</v>
      </c>
      <c r="N170" s="580">
        <f t="shared" si="130"/>
        <v>0.5</v>
      </c>
      <c r="O170" s="589">
        <f t="shared" si="100"/>
        <v>751.91700000000026</v>
      </c>
      <c r="P170" s="1390">
        <f t="shared" si="127"/>
        <v>971.49446242318083</v>
      </c>
      <c r="Q170" s="1238">
        <f t="shared" si="101"/>
        <v>66919.181969138939</v>
      </c>
      <c r="R170" s="1238">
        <f t="shared" si="125"/>
        <v>53231.240299615863</v>
      </c>
      <c r="S170" s="1256">
        <f t="shared" si="102"/>
        <v>0.80010978556304924</v>
      </c>
      <c r="T170" s="951" t="str">
        <f t="shared" si="103"/>
        <v>Yes</v>
      </c>
      <c r="U170" s="1256">
        <f t="shared" si="104"/>
        <v>0.80010978556304924</v>
      </c>
      <c r="V170" s="1270">
        <f t="shared" si="96"/>
        <v>64672.674627885324</v>
      </c>
      <c r="W170" s="1271">
        <f t="shared" si="97"/>
        <v>0.45147983705500883</v>
      </c>
      <c r="X170" s="598">
        <f t="shared" si="105"/>
        <v>13687.941669523079</v>
      </c>
      <c r="Y170" s="595">
        <f t="shared" si="106"/>
        <v>9649.08185300271</v>
      </c>
      <c r="Z170" s="595">
        <f t="shared" si="107"/>
        <v>6050.6180426078954</v>
      </c>
      <c r="AA170" s="595">
        <f t="shared" si="108"/>
        <v>0</v>
      </c>
      <c r="AB170" s="595">
        <f t="shared" si="109"/>
        <v>35285.033062751638</v>
      </c>
      <c r="AC170" s="595">
        <f t="shared" si="110"/>
        <v>64672.674627885324</v>
      </c>
      <c r="AD170" s="1241">
        <f t="shared" si="111"/>
        <v>0</v>
      </c>
      <c r="AE170" s="581">
        <f t="shared" si="112"/>
        <v>0.21164953743263254</v>
      </c>
      <c r="AF170" s="581">
        <f t="shared" si="113"/>
        <v>0.14919874442369599</v>
      </c>
      <c r="AG170" s="581">
        <f t="shared" si="114"/>
        <v>9.3557566273886755E-2</v>
      </c>
      <c r="AH170" s="581">
        <f t="shared" si="126"/>
        <v>0</v>
      </c>
      <c r="AI170" s="581">
        <f>AB170/AC170</f>
        <v>0.54559415186978466</v>
      </c>
      <c r="AJ170" s="582">
        <f t="shared" si="116"/>
        <v>1</v>
      </c>
      <c r="AK170" s="1252">
        <f t="shared" si="117"/>
        <v>389.26162557478688</v>
      </c>
      <c r="AL170" s="1253">
        <f t="shared" si="118"/>
        <v>12509.231829548846</v>
      </c>
      <c r="AM170" s="1253">
        <f t="shared" si="119"/>
        <v>789.44821439944405</v>
      </c>
      <c r="AN170" s="1253">
        <f t="shared" si="120"/>
        <v>13687.941669523078</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9" ht="37.950000000000003"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4401.0141751148003</v>
      </c>
      <c r="D179" s="475">
        <f>'Input data'!E119</f>
        <v>52983633.388733946</v>
      </c>
      <c r="E179" s="473">
        <f>'Input data'!J119*C179</f>
        <v>52948.802345057928</v>
      </c>
      <c r="F179" s="474">
        <f>'Input data'!L119</f>
        <v>105932.43573379188</v>
      </c>
      <c r="G179" s="474">
        <f>G177*0.89</f>
        <v>60911.340429377713</v>
      </c>
      <c r="H179" s="474">
        <f t="shared" ref="H179:H210" si="160">E179*$B$12+I179*$E$80-G179</f>
        <v>19193.669908996875</v>
      </c>
      <c r="I179" s="475">
        <f t="shared" si="136"/>
        <v>52983.633388733942</v>
      </c>
      <c r="J179" s="579">
        <f t="shared" ref="J179:J189" si="161">($J$190-$J$177)/($A$190-$A$177)+J178</f>
        <v>0.11361731727283289</v>
      </c>
      <c r="K179" s="474">
        <f t="shared" ref="K179:K210" si="162">(I179)*J179-(I179)*$J$137</f>
        <v>2758.8354673633326</v>
      </c>
      <c r="L179" s="474">
        <f t="shared" si="137"/>
        <v>0</v>
      </c>
      <c r="M179" s="475">
        <f t="shared" ref="M179:M210" si="163">L179+K179</f>
        <v>2758.8354673633326</v>
      </c>
      <c r="N179" s="579">
        <v>0.1</v>
      </c>
      <c r="O179" s="475">
        <f t="shared" si="138"/>
        <v>150.38340000000005</v>
      </c>
      <c r="P179" s="1043">
        <f>O179+M179</f>
        <v>2909.2188673633327</v>
      </c>
      <c r="Q179" s="467">
        <f t="shared" si="139"/>
        <v>77195.791471011253</v>
      </c>
      <c r="R179" s="467">
        <f t="shared" ref="R179:R210" si="164">Q179-G179</f>
        <v>16284.45104163354</v>
      </c>
      <c r="S179" s="518">
        <f t="shared" si="140"/>
        <v>0.53864918713335153</v>
      </c>
      <c r="T179" s="118" t="str">
        <f t="shared" si="141"/>
        <v>Yes</v>
      </c>
      <c r="U179" s="1259">
        <f t="shared" si="142"/>
        <v>0.53864918713335153</v>
      </c>
      <c r="V179" s="1247">
        <f t="shared" si="134"/>
        <v>89647.984692158338</v>
      </c>
      <c r="W179" s="1260">
        <f t="shared" si="135"/>
        <v>0.15372488066408996</v>
      </c>
      <c r="X179" s="473">
        <f t="shared" si="143"/>
        <v>60911.340429377713</v>
      </c>
      <c r="Y179" s="474">
        <f t="shared" si="144"/>
        <v>10259.899955877232</v>
      </c>
      <c r="Z179" s="116">
        <f t="shared" si="145"/>
        <v>2543.113142229256</v>
      </c>
      <c r="AA179" s="116">
        <f t="shared" si="146"/>
        <v>0</v>
      </c>
      <c r="AB179" s="116">
        <f t="shared" si="147"/>
        <v>15933.631164674136</v>
      </c>
      <c r="AC179" s="116">
        <f t="shared" si="148"/>
        <v>89647.984692158338</v>
      </c>
      <c r="AD179" s="1240">
        <f t="shared" si="149"/>
        <v>0</v>
      </c>
      <c r="AE179" s="579">
        <f t="shared" si="150"/>
        <v>0.67945019219942071</v>
      </c>
      <c r="AF179" s="100">
        <f t="shared" si="151"/>
        <v>0.11444652092413052</v>
      </c>
      <c r="AG179" s="100">
        <f t="shared" si="152"/>
        <v>2.8367767005159531E-2</v>
      </c>
      <c r="AH179" s="100">
        <f t="shared" ref="AH179:AH210" si="165">AA179/AC179</f>
        <v>0</v>
      </c>
      <c r="AI179" s="100">
        <f t="shared" si="153"/>
        <v>0.17773551987128919</v>
      </c>
      <c r="AJ179" s="100">
        <f t="shared" si="154"/>
        <v>1</v>
      </c>
      <c r="AK179" s="1250">
        <f t="shared" si="155"/>
        <v>46963.775103738699</v>
      </c>
      <c r="AL179" s="1251">
        <f t="shared" si="156"/>
        <v>13037.50922034068</v>
      </c>
      <c r="AM179" s="1251">
        <f t="shared" si="157"/>
        <v>910.05610529833405</v>
      </c>
      <c r="AN179" s="1251">
        <f t="shared" si="158"/>
        <v>60911.340429377713</v>
      </c>
      <c r="AO179" s="1022">
        <f t="shared" si="159"/>
        <v>0</v>
      </c>
    </row>
    <row r="180" spans="1:41">
      <c r="A180" s="89">
        <f>'Input data'!A120</f>
        <v>2020</v>
      </c>
      <c r="B180" s="152">
        <f>'Input data'!B120</f>
        <v>58.801927000000006</v>
      </c>
      <c r="C180" s="204">
        <f>'Input data'!C120</f>
        <v>4136.4941459203392</v>
      </c>
      <c r="D180" s="475">
        <f>'Input data'!E120</f>
        <v>49362231.911950953</v>
      </c>
      <c r="E180" s="473">
        <f>'Input data'!J120*C180</f>
        <v>49766.349804613397</v>
      </c>
      <c r="F180" s="474">
        <f>'Input data'!L120</f>
        <v>99128.581716564353</v>
      </c>
      <c r="G180" s="474">
        <f>G177*0.81</f>
        <v>55436.163761568481</v>
      </c>
      <c r="H180" s="474">
        <f t="shared" si="160"/>
        <v>19444.220245524259</v>
      </c>
      <c r="I180" s="475">
        <f t="shared" si="136"/>
        <v>49362.231911950956</v>
      </c>
      <c r="J180" s="579">
        <f t="shared" si="161"/>
        <v>0.13965210661166627</v>
      </c>
      <c r="K180" s="474">
        <f>(I180)*J180-(I180)*$J$177</f>
        <v>3855.4059273668436</v>
      </c>
      <c r="L180" s="474">
        <f t="shared" si="137"/>
        <v>0</v>
      </c>
      <c r="M180" s="475">
        <f t="shared" si="163"/>
        <v>3855.4059273668436</v>
      </c>
      <c r="N180" s="579">
        <f>($N$142-$N$137)/($A$102-$A$97)+N179</f>
        <v>0.2</v>
      </c>
      <c r="O180" s="475">
        <f t="shared" si="138"/>
        <v>300.7668000000001</v>
      </c>
      <c r="P180" s="1043">
        <f t="shared" ref="P180:P210" si="166">O180+M180</f>
        <v>4156.1727273668439</v>
      </c>
      <c r="Q180" s="467">
        <f t="shared" si="139"/>
        <v>70724.211279725889</v>
      </c>
      <c r="R180" s="467">
        <f t="shared" si="164"/>
        <v>15288.047518157407</v>
      </c>
      <c r="S180" s="518">
        <f>R180/(Q180-I180*(1-J180))</f>
        <v>0.54106411904144724</v>
      </c>
      <c r="T180" s="118" t="str">
        <f t="shared" si="141"/>
        <v>Yes</v>
      </c>
      <c r="U180" s="1259">
        <f>IF(S180&lt;=0,0,IF(S180&gt;=1,1,S180))</f>
        <v>0.54106411904144724</v>
      </c>
      <c r="V180" s="1247">
        <f>AC180</f>
        <v>83840.534198406938</v>
      </c>
      <c r="W180" s="1260">
        <f t="shared" si="135"/>
        <v>0.15422441493080286</v>
      </c>
      <c r="X180" s="473">
        <f>(E180*$B$12-O180-L180)*(1-U180)+I180*(1-J180)</f>
        <v>55436.163761568474</v>
      </c>
      <c r="Y180" s="474">
        <f t="shared" si="144"/>
        <v>10878.736460524093</v>
      </c>
      <c r="Z180" s="116">
        <f t="shared" si="145"/>
        <v>2549.6831128502363</v>
      </c>
      <c r="AA180" s="116">
        <f t="shared" si="146"/>
        <v>0</v>
      </c>
      <c r="AB180" s="116">
        <f>E180*$E$12</f>
        <v>14975.950863464144</v>
      </c>
      <c r="AC180" s="116">
        <f>SUM(X180:AB180)</f>
        <v>83840.534198406938</v>
      </c>
      <c r="AD180" s="1240">
        <f t="shared" si="149"/>
        <v>0</v>
      </c>
      <c r="AE180" s="579">
        <f t="shared" si="150"/>
        <v>0.66120957233382971</v>
      </c>
      <c r="AF180" s="100">
        <f t="shared" si="151"/>
        <v>0.12975509477050542</v>
      </c>
      <c r="AG180" s="100">
        <f t="shared" si="152"/>
        <v>3.0411102901807166E-2</v>
      </c>
      <c r="AH180" s="100">
        <f t="shared" si="165"/>
        <v>0</v>
      </c>
      <c r="AI180" s="100">
        <f t="shared" si="153"/>
        <v>0.17862422999385782</v>
      </c>
      <c r="AJ180" s="100">
        <f t="shared" si="154"/>
        <v>1</v>
      </c>
      <c r="AK180" s="1250">
        <f t="shared" si="155"/>
        <v>42468.692238393385</v>
      </c>
      <c r="AL180" s="1251">
        <f t="shared" si="156"/>
        <v>12189.755607720215</v>
      </c>
      <c r="AM180" s="1251">
        <f t="shared" si="157"/>
        <v>777.71591545487684</v>
      </c>
      <c r="AN180" s="1251">
        <f t="shared" si="158"/>
        <v>55436.163761568481</v>
      </c>
      <c r="AO180" s="1022">
        <f t="shared" si="159"/>
        <v>0</v>
      </c>
    </row>
    <row r="181" spans="1:41">
      <c r="A181" s="89">
        <f>'Input data'!A121</f>
        <v>2021</v>
      </c>
      <c r="B181" s="152">
        <f>'Input data'!B121</f>
        <v>59.392254999999999</v>
      </c>
      <c r="C181" s="204">
        <f>'Input data'!C121</f>
        <v>4347.435580039687</v>
      </c>
      <c r="D181" s="475">
        <f>'Input data'!E121</f>
        <v>50370817.336839974</v>
      </c>
      <c r="E181" s="473">
        <f>'Input data'!J121*C181</f>
        <v>52304.195823088688</v>
      </c>
      <c r="F181" s="474">
        <f>'Input data'!L121</f>
        <v>102675.01315992867</v>
      </c>
      <c r="G181" s="474">
        <f>G177*0.65</f>
        <v>44485.810425950018</v>
      </c>
      <c r="H181" s="474">
        <f t="shared" si="160"/>
        <v>32797.316968153369</v>
      </c>
      <c r="I181" s="475">
        <f t="shared" si="136"/>
        <v>50370.817336839973</v>
      </c>
      <c r="J181" s="579">
        <f t="shared" si="161"/>
        <v>0.16568689595049965</v>
      </c>
      <c r="K181" s="474">
        <f t="shared" si="162"/>
        <v>5245.5744727579386</v>
      </c>
      <c r="L181" s="474">
        <f t="shared" si="137"/>
        <v>0</v>
      </c>
      <c r="M181" s="475">
        <f t="shared" si="163"/>
        <v>5245.5744727579386</v>
      </c>
      <c r="N181" s="579">
        <v>0.4</v>
      </c>
      <c r="O181" s="475">
        <f t="shared" si="138"/>
        <v>601.53360000000021</v>
      </c>
      <c r="P181" s="1043">
        <f t="shared" si="166"/>
        <v>5847.1080727579392</v>
      </c>
      <c r="Q181" s="467">
        <f t="shared" si="139"/>
        <v>71436.019321345448</v>
      </c>
      <c r="R181" s="467">
        <f t="shared" si="164"/>
        <v>26950.20889539543</v>
      </c>
      <c r="S181" s="518">
        <f t="shared" si="140"/>
        <v>0.91633135215550232</v>
      </c>
      <c r="T181" s="118" t="str">
        <f t="shared" si="141"/>
        <v>Yes</v>
      </c>
      <c r="U181" s="1259">
        <f t="shared" si="142"/>
        <v>0.91633135215550232</v>
      </c>
      <c r="V181" s="1247">
        <f t="shared" si="134"/>
        <v>75724.804264533232</v>
      </c>
      <c r="W181" s="1260">
        <f t="shared" si="135"/>
        <v>0.26248069579905731</v>
      </c>
      <c r="X181" s="473">
        <f t="shared" si="143"/>
        <v>44485.810425950018</v>
      </c>
      <c r="Y181" s="474">
        <f t="shared" si="144"/>
        <v>12534.20714982398</v>
      </c>
      <c r="Z181" s="116">
        <f t="shared" si="145"/>
        <v>2965.1338977689375</v>
      </c>
      <c r="AA181" s="116">
        <f t="shared" si="146"/>
        <v>0</v>
      </c>
      <c r="AB181" s="116">
        <f t="shared" si="147"/>
        <v>15739.652790990298</v>
      </c>
      <c r="AC181" s="116">
        <f t="shared" si="148"/>
        <v>75724.804264533232</v>
      </c>
      <c r="AD181" s="475">
        <f t="shared" si="149"/>
        <v>0</v>
      </c>
      <c r="AE181" s="579">
        <f t="shared" si="150"/>
        <v>0.58746682620063984</v>
      </c>
      <c r="AF181" s="100">
        <f t="shared" si="151"/>
        <v>0.16552313699006219</v>
      </c>
      <c r="AG181" s="100">
        <f t="shared" si="152"/>
        <v>3.9156706003632406E-2</v>
      </c>
      <c r="AH181" s="100">
        <f t="shared" si="165"/>
        <v>0</v>
      </c>
      <c r="AI181" s="100">
        <f t="shared" si="153"/>
        <v>0.20785333080566554</v>
      </c>
      <c r="AJ181" s="100">
        <f t="shared" si="154"/>
        <v>1</v>
      </c>
      <c r="AK181" s="1250">
        <f t="shared" si="155"/>
        <v>42025.032965809347</v>
      </c>
      <c r="AL181" s="1251">
        <f t="shared" si="156"/>
        <v>2335.6430793434147</v>
      </c>
      <c r="AM181" s="1251">
        <f t="shared" si="157"/>
        <v>125.13438079726161</v>
      </c>
      <c r="AN181" s="1251">
        <f t="shared" si="158"/>
        <v>44485.810425950018</v>
      </c>
      <c r="AO181" s="1022">
        <f t="shared" si="159"/>
        <v>0</v>
      </c>
    </row>
    <row r="182" spans="1:41">
      <c r="A182" s="89">
        <f>'Input data'!A122</f>
        <v>2022</v>
      </c>
      <c r="B182" s="152">
        <f>'Input data'!B122</f>
        <v>59.893885000000004</v>
      </c>
      <c r="C182" s="204">
        <f>'Input data'!C122</f>
        <v>4459.5677042940879</v>
      </c>
      <c r="D182" s="475">
        <f>'Input data'!E122</f>
        <v>50359792.847133122</v>
      </c>
      <c r="E182" s="473">
        <f>'Input data'!J122*C182</f>
        <v>53653.262526224877</v>
      </c>
      <c r="F182" s="474">
        <f>'Input data'!L122</f>
        <v>104013.055373358</v>
      </c>
      <c r="G182" s="474">
        <f>G177*(1-E4)</f>
        <v>34219.854173807704</v>
      </c>
      <c r="H182" s="474">
        <f t="shared" si="160"/>
        <v>43827.031342262475</v>
      </c>
      <c r="I182" s="475">
        <f t="shared" si="136"/>
        <v>50359.792847133125</v>
      </c>
      <c r="J182" s="579">
        <f t="shared" si="161"/>
        <v>0.19172168528933303</v>
      </c>
      <c r="K182" s="474">
        <f t="shared" si="162"/>
        <v>6555.5329896119947</v>
      </c>
      <c r="L182" s="474">
        <f t="shared" si="137"/>
        <v>0</v>
      </c>
      <c r="M182" s="475">
        <f t="shared" si="163"/>
        <v>6555.5329896119947</v>
      </c>
      <c r="N182" s="579">
        <f>$E$26</f>
        <v>0.5</v>
      </c>
      <c r="O182" s="475">
        <f t="shared" si="138"/>
        <v>751.91700000000026</v>
      </c>
      <c r="P182" s="1043">
        <f t="shared" si="166"/>
        <v>7307.4499896119951</v>
      </c>
      <c r="Q182" s="467">
        <f t="shared" si="139"/>
        <v>70739.435526458183</v>
      </c>
      <c r="R182" s="467">
        <f t="shared" si="164"/>
        <v>36519.581352650479</v>
      </c>
      <c r="S182" s="518">
        <f t="shared" si="140"/>
        <v>1.2159126876229485</v>
      </c>
      <c r="T182" s="118" t="str">
        <f t="shared" si="141"/>
        <v>No</v>
      </c>
      <c r="U182" s="1259">
        <f t="shared" si="142"/>
        <v>1</v>
      </c>
      <c r="V182" s="1247">
        <f t="shared" si="134"/>
        <v>73978.348338558877</v>
      </c>
      <c r="W182" s="1260">
        <f>(1-V182/F182)</f>
        <v>0.28875901132784376</v>
      </c>
      <c r="X182" s="473">
        <f t="shared" si="143"/>
        <v>40704.728491659058</v>
      </c>
      <c r="Y182" s="474">
        <f t="shared" si="144"/>
        <v>13951.517888217615</v>
      </c>
      <c r="Z182" s="116">
        <f t="shared" si="145"/>
        <v>3176.480943439507</v>
      </c>
      <c r="AA182" s="116">
        <f t="shared" si="146"/>
        <v>0</v>
      </c>
      <c r="AB182" s="116">
        <f t="shared" si="147"/>
        <v>16145.621015242707</v>
      </c>
      <c r="AC182" s="116">
        <f t="shared" si="148"/>
        <v>73978.348338558877</v>
      </c>
      <c r="AD182" s="475">
        <f t="shared" si="149"/>
        <v>6484.8743178513541</v>
      </c>
      <c r="AE182" s="579">
        <f t="shared" si="150"/>
        <v>0.55022488884687637</v>
      </c>
      <c r="AF182" s="100">
        <f t="shared" si="151"/>
        <v>0.18858920483556979</v>
      </c>
      <c r="AG182" s="100">
        <f t="shared" si="152"/>
        <v>4.2937981379395931E-2</v>
      </c>
      <c r="AH182" s="100">
        <f t="shared" si="165"/>
        <v>0</v>
      </c>
      <c r="AI182" s="100">
        <f t="shared" si="153"/>
        <v>0.21824792493815803</v>
      </c>
      <c r="AJ182" s="100">
        <f t="shared" si="154"/>
        <v>1</v>
      </c>
      <c r="AK182" s="1250">
        <f t="shared" si="155"/>
        <v>40704.728491659065</v>
      </c>
      <c r="AL182" s="1251">
        <f t="shared" si="156"/>
        <v>0</v>
      </c>
      <c r="AM182" s="1251">
        <f t="shared" si="157"/>
        <v>0</v>
      </c>
      <c r="AN182" s="1251">
        <f t="shared" si="158"/>
        <v>40704.728491659065</v>
      </c>
      <c r="AO182" s="1022">
        <f t="shared" si="159"/>
        <v>0</v>
      </c>
    </row>
    <row r="183" spans="1:41">
      <c r="A183" s="89">
        <f>'Input data'!A123</f>
        <v>2023</v>
      </c>
      <c r="B183" s="152">
        <f>'Input data'!B123</f>
        <v>60.414495000000002</v>
      </c>
      <c r="C183" s="204">
        <f>'Input data'!C123</f>
        <v>4503.5555997917772</v>
      </c>
      <c r="D183" s="475">
        <f>'Input data'!E123</f>
        <v>48118709.490541913</v>
      </c>
      <c r="E183" s="473">
        <f>'Input data'!J123*C183</f>
        <v>54182.482903985067</v>
      </c>
      <c r="F183" s="474">
        <f>'Input data'!L123</f>
        <v>102301.19239452698</v>
      </c>
      <c r="G183" s="474">
        <f>($G$147-$G$142)/($A$147-$A$142)+G182</f>
        <v>32166.662923379241</v>
      </c>
      <c r="H183" s="474">
        <f t="shared" si="160"/>
        <v>44080.743269371196</v>
      </c>
      <c r="I183" s="475">
        <f t="shared" si="136"/>
        <v>48118.709490541914</v>
      </c>
      <c r="J183" s="579">
        <f t="shared" si="161"/>
        <v>0.21775647462816641</v>
      </c>
      <c r="K183" s="474">
        <f t="shared" si="162"/>
        <v>7516.5627890566866</v>
      </c>
      <c r="L183" s="474">
        <f t="shared" si="137"/>
        <v>0</v>
      </c>
      <c r="M183" s="475">
        <f t="shared" si="163"/>
        <v>7516.5627890566866</v>
      </c>
      <c r="N183" s="579">
        <f>($N$147-$N$142)/($A$107-$A$102)+N182</f>
        <v>0.5</v>
      </c>
      <c r="O183" s="475">
        <f t="shared" si="138"/>
        <v>751.91700000000026</v>
      </c>
      <c r="P183" s="1043">
        <f t="shared" si="166"/>
        <v>8268.4797890566861</v>
      </c>
      <c r="Q183" s="467">
        <f t="shared" si="139"/>
        <v>67978.926403693753</v>
      </c>
      <c r="R183" s="467">
        <f t="shared" si="164"/>
        <v>35812.263480314512</v>
      </c>
      <c r="S183" s="518">
        <f t="shared" si="140"/>
        <v>1.1804277777504737</v>
      </c>
      <c r="T183" s="118" t="str">
        <f t="shared" si="141"/>
        <v>No</v>
      </c>
      <c r="U183" s="1259">
        <f t="shared" si="142"/>
        <v>1</v>
      </c>
      <c r="V183" s="1247">
        <f t="shared" si="134"/>
        <v>71962.814939057862</v>
      </c>
      <c r="W183" s="1260">
        <f t="shared" si="135"/>
        <v>0.29655937282205314</v>
      </c>
      <c r="X183" s="473">
        <f t="shared" si="143"/>
        <v>37640.548948224612</v>
      </c>
      <c r="Y183" s="474">
        <f t="shared" si="144"/>
        <v>14816.993059200286</v>
      </c>
      <c r="Z183" s="116">
        <f t="shared" si="145"/>
        <v>3200.396146087689</v>
      </c>
      <c r="AA183" s="116">
        <f t="shared" si="146"/>
        <v>0</v>
      </c>
      <c r="AB183" s="116">
        <f t="shared" si="147"/>
        <v>16304.876785545272</v>
      </c>
      <c r="AC183" s="116">
        <f t="shared" si="148"/>
        <v>71962.814939057862</v>
      </c>
      <c r="AD183" s="475">
        <f t="shared" si="149"/>
        <v>5473.8860248453711</v>
      </c>
      <c r="AE183" s="579">
        <f t="shared" si="150"/>
        <v>0.52305553889325662</v>
      </c>
      <c r="AF183" s="100">
        <f t="shared" si="151"/>
        <v>0.20589790813141681</v>
      </c>
      <c r="AG183" s="100">
        <f t="shared" si="152"/>
        <v>4.4472914918600163E-2</v>
      </c>
      <c r="AH183" s="100">
        <f t="shared" si="165"/>
        <v>0</v>
      </c>
      <c r="AI183" s="100">
        <f t="shared" si="153"/>
        <v>0.22657363805672628</v>
      </c>
      <c r="AJ183" s="100">
        <f t="shared" si="154"/>
        <v>0.99999999999999989</v>
      </c>
      <c r="AK183" s="1250">
        <f t="shared" si="155"/>
        <v>37640.548948224619</v>
      </c>
      <c r="AL183" s="1251">
        <f t="shared" si="156"/>
        <v>0</v>
      </c>
      <c r="AM183" s="1251">
        <f t="shared" si="157"/>
        <v>0</v>
      </c>
      <c r="AN183" s="1251">
        <f t="shared" si="158"/>
        <v>37640.548948224619</v>
      </c>
      <c r="AO183" s="1022">
        <f t="shared" si="159"/>
        <v>0</v>
      </c>
    </row>
    <row r="184" spans="1:41">
      <c r="A184" s="89">
        <f>'Input data'!A124</f>
        <v>2024</v>
      </c>
      <c r="B184" s="152">
        <f>'Input data'!B124</f>
        <v>61.020220999999999</v>
      </c>
      <c r="C184" s="204">
        <f>'Input data'!C124</f>
        <v>4554.3497092114612</v>
      </c>
      <c r="D184" s="475">
        <f>'Input data'!E124</f>
        <v>45803292.263739973</v>
      </c>
      <c r="E184" s="473">
        <f>'Input data'!J124*C184</f>
        <v>54793.589151986627</v>
      </c>
      <c r="F184" s="474">
        <f>'Input data'!L124</f>
        <v>100596.8814157266</v>
      </c>
      <c r="G184" s="474">
        <f t="shared" ref="G184:G186" si="167">($G$147-$G$142)/($A$147-$A$142)+G183</f>
        <v>30113.471672950778</v>
      </c>
      <c r="H184" s="474">
        <f t="shared" si="160"/>
        <v>44311.683103232237</v>
      </c>
      <c r="I184" s="475">
        <f t="shared" si="136"/>
        <v>45803.292263739975</v>
      </c>
      <c r="J184" s="579">
        <f t="shared" si="161"/>
        <v>0.24379126396699979</v>
      </c>
      <c r="K184" s="474">
        <f t="shared" si="162"/>
        <v>8347.3534557804069</v>
      </c>
      <c r="L184" s="474">
        <f t="shared" si="137"/>
        <v>0</v>
      </c>
      <c r="M184" s="475">
        <f t="shared" si="163"/>
        <v>8347.3534557804069</v>
      </c>
      <c r="N184" s="579">
        <f>($N$147-$N$142)/($A$107-$A$102)+N183</f>
        <v>0.5</v>
      </c>
      <c r="O184" s="475">
        <f t="shared" si="138"/>
        <v>751.91700000000026</v>
      </c>
      <c r="P184" s="1043">
        <f t="shared" si="166"/>
        <v>9099.2704557804063</v>
      </c>
      <c r="Q184" s="467">
        <f t="shared" si="139"/>
        <v>65325.884320402605</v>
      </c>
      <c r="R184" s="467">
        <f t="shared" si="164"/>
        <v>35212.412647451827</v>
      </c>
      <c r="S184" s="518">
        <f t="shared" si="140"/>
        <v>1.1473939515896132</v>
      </c>
      <c r="T184" s="118" t="str">
        <f t="shared" si="141"/>
        <v>No</v>
      </c>
      <c r="U184" s="1259">
        <f t="shared" si="142"/>
        <v>1</v>
      </c>
      <c r="V184" s="1247">
        <f t="shared" si="134"/>
        <v>69907.846844236919</v>
      </c>
      <c r="W184" s="1260">
        <f t="shared" si="135"/>
        <v>0.30506944290513538</v>
      </c>
      <c r="X184" s="473">
        <f t="shared" si="143"/>
        <v>34636.8497489129</v>
      </c>
      <c r="Y184" s="474">
        <f t="shared" si="144"/>
        <v>15554.211284129462</v>
      </c>
      <c r="Z184" s="116">
        <f t="shared" si="145"/>
        <v>3228.0117300196257</v>
      </c>
      <c r="AA184" s="116">
        <f t="shared" si="146"/>
        <v>0</v>
      </c>
      <c r="AB184" s="116">
        <f t="shared" si="147"/>
        <v>16488.774081174917</v>
      </c>
      <c r="AC184" s="116">
        <f t="shared" si="148"/>
        <v>69907.846844236919</v>
      </c>
      <c r="AD184" s="475">
        <f t="shared" si="149"/>
        <v>4523.3780759621222</v>
      </c>
      <c r="AE184" s="579">
        <f t="shared" si="150"/>
        <v>0.49546440510588119</v>
      </c>
      <c r="AF184" s="100">
        <f t="shared" si="151"/>
        <v>0.22249592837247745</v>
      </c>
      <c r="AG184" s="100">
        <f t="shared" si="152"/>
        <v>4.6175241775247684E-2</v>
      </c>
      <c r="AH184" s="100">
        <f t="shared" si="165"/>
        <v>0</v>
      </c>
      <c r="AI184" s="100">
        <f t="shared" si="153"/>
        <v>0.23586442474639344</v>
      </c>
      <c r="AJ184" s="100">
        <f t="shared" si="154"/>
        <v>0.99999999999999978</v>
      </c>
      <c r="AK184" s="1250">
        <f t="shared" si="155"/>
        <v>34636.8497489129</v>
      </c>
      <c r="AL184" s="1251">
        <f t="shared" si="156"/>
        <v>0</v>
      </c>
      <c r="AM184" s="1251">
        <f t="shared" si="157"/>
        <v>0</v>
      </c>
      <c r="AN184" s="1251">
        <f t="shared" si="158"/>
        <v>34636.8497489129</v>
      </c>
      <c r="AO184" s="1022">
        <f t="shared" si="159"/>
        <v>0</v>
      </c>
    </row>
    <row r="185" spans="1:41">
      <c r="A185" s="89">
        <f>'Input data'!A125</f>
        <v>2025</v>
      </c>
      <c r="B185" s="152">
        <f>'Input data'!B125</f>
        <v>61.673080999999996</v>
      </c>
      <c r="C185" s="204">
        <f>'Input data'!C125</f>
        <v>4618.6922839663757</v>
      </c>
      <c r="D185" s="475">
        <f>'Input data'!E125</f>
        <v>43222529.411836617</v>
      </c>
      <c r="E185" s="473">
        <f>'Input data'!J125*C185</f>
        <v>55567.697604609646</v>
      </c>
      <c r="F185" s="474">
        <f>'Input data'!L125</f>
        <v>98790.227016446268</v>
      </c>
      <c r="G185" s="474">
        <f t="shared" si="167"/>
        <v>28060.280422522315</v>
      </c>
      <c r="H185" s="474">
        <f t="shared" si="160"/>
        <v>44387.140560708001</v>
      </c>
      <c r="I185" s="475">
        <f t="shared" si="136"/>
        <v>43222.529411836615</v>
      </c>
      <c r="J185" s="579">
        <f t="shared" si="161"/>
        <v>0.26982605330583315</v>
      </c>
      <c r="K185" s="474">
        <f t="shared" si="162"/>
        <v>9002.3155834295667</v>
      </c>
      <c r="L185" s="474">
        <f t="shared" si="137"/>
        <v>0</v>
      </c>
      <c r="M185" s="475">
        <f t="shared" si="163"/>
        <v>9002.3155834295667</v>
      </c>
      <c r="N185" s="579">
        <f>($N$147-$N$142)/($A$107-$A$102)+N184</f>
        <v>0.5</v>
      </c>
      <c r="O185" s="475">
        <f t="shared" si="138"/>
        <v>751.91700000000026</v>
      </c>
      <c r="P185" s="1043">
        <f t="shared" si="166"/>
        <v>9754.2325834295661</v>
      </c>
      <c r="Q185" s="467">
        <f t="shared" si="139"/>
        <v>62693.188399800754</v>
      </c>
      <c r="R185" s="467">
        <f t="shared" si="164"/>
        <v>34632.907977278439</v>
      </c>
      <c r="S185" s="518">
        <f t="shared" si="140"/>
        <v>1.1124099617489203</v>
      </c>
      <c r="T185" s="118" t="str">
        <f t="shared" si="141"/>
        <v>No</v>
      </c>
      <c r="U185" s="1259">
        <f t="shared" si="142"/>
        <v>1</v>
      </c>
      <c r="V185" s="1247">
        <f t="shared" si="134"/>
        <v>67657.003503390966</v>
      </c>
      <c r="W185" s="1260">
        <f t="shared" si="135"/>
        <v>0.31514477143444919</v>
      </c>
      <c r="X185" s="473">
        <f t="shared" si="143"/>
        <v>31559.964886745445</v>
      </c>
      <c r="Y185" s="474">
        <f t="shared" si="144"/>
        <v>16112.32246037155</v>
      </c>
      <c r="Z185" s="116">
        <f t="shared" si="145"/>
        <v>3262.9933015806118</v>
      </c>
      <c r="AA185" s="116">
        <f t="shared" si="146"/>
        <v>0</v>
      </c>
      <c r="AB185" s="116">
        <f t="shared" si="147"/>
        <v>16721.722854693362</v>
      </c>
      <c r="AC185" s="116">
        <f t="shared" si="148"/>
        <v>67657.003503390966</v>
      </c>
      <c r="AD185" s="475">
        <f t="shared" si="149"/>
        <v>3499.6844642231299</v>
      </c>
      <c r="AE185" s="579">
        <f t="shared" si="150"/>
        <v>0.46647003639709911</v>
      </c>
      <c r="AF185" s="100">
        <f t="shared" si="151"/>
        <v>0.23814714849977062</v>
      </c>
      <c r="AG185" s="100">
        <f t="shared" si="152"/>
        <v>4.8228463168887917E-2</v>
      </c>
      <c r="AH185" s="100">
        <f t="shared" si="165"/>
        <v>0</v>
      </c>
      <c r="AI185" s="100">
        <f t="shared" si="153"/>
        <v>0.2471543519342424</v>
      </c>
      <c r="AJ185" s="100">
        <f t="shared" si="154"/>
        <v>1</v>
      </c>
      <c r="AK185" s="1250">
        <f t="shared" si="155"/>
        <v>31559.964886745445</v>
      </c>
      <c r="AL185" s="1251">
        <f t="shared" si="156"/>
        <v>0</v>
      </c>
      <c r="AM185" s="1251">
        <f t="shared" si="157"/>
        <v>0</v>
      </c>
      <c r="AN185" s="1251">
        <f t="shared" si="158"/>
        <v>31559.964886745445</v>
      </c>
      <c r="AO185" s="1022">
        <f t="shared" si="159"/>
        <v>0</v>
      </c>
    </row>
    <row r="186" spans="1:41">
      <c r="A186" s="89">
        <f>'Input data'!A126</f>
        <v>2026</v>
      </c>
      <c r="B186" s="152">
        <f>'Input data'!B126</f>
        <v>62.305038999999994</v>
      </c>
      <c r="C186" s="204">
        <f>'Input data'!C126</f>
        <v>4706.2160582136648</v>
      </c>
      <c r="D186" s="475">
        <f>'Input data'!E126</f>
        <v>43560861.039927498</v>
      </c>
      <c r="E186" s="473">
        <f>'Input data'!J126*C186</f>
        <v>56620.70012600968</v>
      </c>
      <c r="F186" s="474">
        <f>'Input data'!L126</f>
        <v>100181.56116593718</v>
      </c>
      <c r="G186" s="474">
        <f t="shared" si="167"/>
        <v>26007.089172093853</v>
      </c>
      <c r="H186" s="474">
        <f t="shared" si="160"/>
        <v>47362.060236506091</v>
      </c>
      <c r="I186" s="475">
        <f t="shared" si="136"/>
        <v>43560.861039927498</v>
      </c>
      <c r="J186" s="579">
        <f t="shared" si="161"/>
        <v>0.2958608426446665</v>
      </c>
      <c r="K186" s="474">
        <f t="shared" si="162"/>
        <v>10206.880565334359</v>
      </c>
      <c r="L186" s="474">
        <f t="shared" si="137"/>
        <v>0</v>
      </c>
      <c r="M186" s="475">
        <f t="shared" si="163"/>
        <v>10206.880565334359</v>
      </c>
      <c r="N186" s="579">
        <f>($N$147-$N$142)/($A$107-$A$102)+N185</f>
        <v>0.5</v>
      </c>
      <c r="O186" s="475">
        <f t="shared" si="138"/>
        <v>751.91700000000026</v>
      </c>
      <c r="P186" s="1043">
        <f t="shared" si="166"/>
        <v>10958.797565334358</v>
      </c>
      <c r="Q186" s="467">
        <f t="shared" si="139"/>
        <v>62410.351843265584</v>
      </c>
      <c r="R186" s="467">
        <f t="shared" si="164"/>
        <v>36403.262671171731</v>
      </c>
      <c r="S186" s="518">
        <f t="shared" si="140"/>
        <v>1.1470130624024233</v>
      </c>
      <c r="T186" s="118" t="str">
        <f t="shared" si="141"/>
        <v>No</v>
      </c>
      <c r="U186" s="1259">
        <f t="shared" si="142"/>
        <v>1</v>
      </c>
      <c r="V186" s="1247">
        <f t="shared" si="134"/>
        <v>68444.117308998932</v>
      </c>
      <c r="W186" s="1260">
        <f t="shared" si="135"/>
        <v>0.31679925414986765</v>
      </c>
      <c r="X186" s="473">
        <f t="shared" si="143"/>
        <v>30672.907986327325</v>
      </c>
      <c r="Y186" s="474">
        <f t="shared" si="144"/>
        <v>17422.033473479616</v>
      </c>
      <c r="Z186" s="116">
        <f t="shared" si="145"/>
        <v>3310.577955812766</v>
      </c>
      <c r="AA186" s="116">
        <f t="shared" si="146"/>
        <v>0</v>
      </c>
      <c r="AB186" s="116">
        <f t="shared" si="147"/>
        <v>17038.597893379218</v>
      </c>
      <c r="AC186" s="116">
        <f t="shared" si="148"/>
        <v>68444.117308998932</v>
      </c>
      <c r="AD186" s="475">
        <f t="shared" si="149"/>
        <v>4665.8188142334729</v>
      </c>
      <c r="AE186" s="579">
        <f t="shared" si="150"/>
        <v>0.44814527810842986</v>
      </c>
      <c r="AF186" s="100">
        <f t="shared" si="151"/>
        <v>0.25454391346484634</v>
      </c>
      <c r="AG186" s="100">
        <f t="shared" si="152"/>
        <v>4.8369064953628908E-2</v>
      </c>
      <c r="AH186" s="100">
        <f t="shared" si="165"/>
        <v>0</v>
      </c>
      <c r="AI186" s="100">
        <f t="shared" si="153"/>
        <v>0.24894174347309478</v>
      </c>
      <c r="AJ186" s="100">
        <f t="shared" si="154"/>
        <v>1</v>
      </c>
      <c r="AK186" s="1250">
        <f t="shared" si="155"/>
        <v>30672.907986327322</v>
      </c>
      <c r="AL186" s="1251">
        <f t="shared" si="156"/>
        <v>0</v>
      </c>
      <c r="AM186" s="1251">
        <f t="shared" si="157"/>
        <v>0</v>
      </c>
      <c r="AN186" s="1251">
        <f t="shared" si="158"/>
        <v>30672.907986327322</v>
      </c>
      <c r="AO186" s="1022">
        <f t="shared" si="159"/>
        <v>0</v>
      </c>
    </row>
    <row r="187" spans="1:41">
      <c r="A187" s="89">
        <f>'Input data'!A127</f>
        <v>2027</v>
      </c>
      <c r="B187" s="152">
        <f>'Input data'!B127</f>
        <v>62.918915999999996</v>
      </c>
      <c r="C187" s="204">
        <f>'Input data'!C127</f>
        <v>4806.6704710292252</v>
      </c>
      <c r="D187" s="475">
        <f>'Input data'!E127</f>
        <v>42063620.539397433</v>
      </c>
      <c r="E187" s="473">
        <f>'Input data'!J127*C187</f>
        <v>57829.271750008418</v>
      </c>
      <c r="F187" s="474">
        <f>'Input data'!L127</f>
        <v>99892.892289405849</v>
      </c>
      <c r="G187" s="474">
        <f>G177*(1-E5)</f>
        <v>23953.89792166539</v>
      </c>
      <c r="H187" s="474">
        <f t="shared" si="160"/>
        <v>48703.649755910788</v>
      </c>
      <c r="I187" s="475">
        <f t="shared" si="136"/>
        <v>42063.620539397431</v>
      </c>
      <c r="J187" s="579">
        <f t="shared" si="161"/>
        <v>0.32189563198349985</v>
      </c>
      <c r="K187" s="474">
        <f t="shared" si="162"/>
        <v>10951.174995718367</v>
      </c>
      <c r="L187" s="474">
        <f t="shared" si="137"/>
        <v>0</v>
      </c>
      <c r="M187" s="475">
        <f t="shared" si="163"/>
        <v>10951.174995718367</v>
      </c>
      <c r="N187" s="579">
        <f>$C$27</f>
        <v>0.5</v>
      </c>
      <c r="O187" s="475">
        <f t="shared" si="138"/>
        <v>751.91700000000026</v>
      </c>
      <c r="P187" s="1043">
        <f t="shared" si="166"/>
        <v>11703.091995718367</v>
      </c>
      <c r="Q187" s="467">
        <f t="shared" si="139"/>
        <v>60954.455681857813</v>
      </c>
      <c r="R187" s="467">
        <f t="shared" si="164"/>
        <v>37000.557760192423</v>
      </c>
      <c r="S187" s="518">
        <f t="shared" si="140"/>
        <v>1.1409033530515964</v>
      </c>
      <c r="T187" s="118" t="str">
        <f t="shared" si="141"/>
        <v>No</v>
      </c>
      <c r="U187" s="1259">
        <f t="shared" si="142"/>
        <v>1</v>
      </c>
      <c r="V187" s="1247">
        <f t="shared" si="134"/>
        <v>67461.961429902003</v>
      </c>
      <c r="W187" s="1260">
        <f t="shared" si="135"/>
        <v>0.32465704131927819</v>
      </c>
      <c r="X187" s="473">
        <f t="shared" si="143"/>
        <v>28523.524822353971</v>
      </c>
      <c r="Y187" s="474">
        <f t="shared" si="144"/>
        <v>18170.956306087173</v>
      </c>
      <c r="Z187" s="116">
        <f t="shared" si="145"/>
        <v>3365.1926995327626</v>
      </c>
      <c r="AA187" s="116">
        <f t="shared" si="146"/>
        <v>0</v>
      </c>
      <c r="AB187" s="116">
        <f t="shared" si="147"/>
        <v>17402.28760192811</v>
      </c>
      <c r="AC187" s="116">
        <f t="shared" si="148"/>
        <v>67461.961429902003</v>
      </c>
      <c r="AD187" s="475">
        <f t="shared" si="149"/>
        <v>4569.6269006885814</v>
      </c>
      <c r="AE187" s="579">
        <f t="shared" si="150"/>
        <v>0.4228090055162721</v>
      </c>
      <c r="AF187" s="100">
        <f t="shared" si="151"/>
        <v>0.26935114130899007</v>
      </c>
      <c r="AG187" s="100">
        <f t="shared" si="152"/>
        <v>4.988281734188011E-2</v>
      </c>
      <c r="AH187" s="100">
        <f t="shared" si="165"/>
        <v>0</v>
      </c>
      <c r="AI187" s="100">
        <f t="shared" si="153"/>
        <v>0.25795703583285795</v>
      </c>
      <c r="AJ187" s="100">
        <f t="shared" si="154"/>
        <v>1.0000000000000002</v>
      </c>
      <c r="AK187" s="1250">
        <f t="shared" si="155"/>
        <v>28523.524822353971</v>
      </c>
      <c r="AL187" s="1251">
        <f t="shared" si="156"/>
        <v>0</v>
      </c>
      <c r="AM187" s="1251">
        <f t="shared" si="157"/>
        <v>0</v>
      </c>
      <c r="AN187" s="1251">
        <f t="shared" si="158"/>
        <v>28523.524822353971</v>
      </c>
      <c r="AO187" s="1022">
        <f t="shared" si="159"/>
        <v>0</v>
      </c>
    </row>
    <row r="188" spans="1:41">
      <c r="A188" s="89">
        <f>'Input data'!A128</f>
        <v>2028</v>
      </c>
      <c r="B188" s="152">
        <f>'Input data'!B128</f>
        <v>63.514502</v>
      </c>
      <c r="C188" s="204">
        <f>'Input data'!C128</f>
        <v>4918.6434456948491</v>
      </c>
      <c r="D188" s="475">
        <f>'Input data'!E128</f>
        <v>40122432.814653359</v>
      </c>
      <c r="E188" s="473">
        <f>'Input data'!J128*C188</f>
        <v>59176.423717180543</v>
      </c>
      <c r="F188" s="474">
        <f>'Input data'!L128</f>
        <v>99298.85653183391</v>
      </c>
      <c r="G188" s="474">
        <f>($G$152-$G$147)/($A$152-$A$147)+G187</f>
        <v>21900.706671236927</v>
      </c>
      <c r="H188" s="474">
        <f t="shared" si="160"/>
        <v>49708.134386376274</v>
      </c>
      <c r="I188" s="475">
        <f t="shared" si="136"/>
        <v>40122.432814653359</v>
      </c>
      <c r="J188" s="579">
        <f t="shared" si="161"/>
        <v>0.34793042132233321</v>
      </c>
      <c r="K188" s="474">
        <f t="shared" si="162"/>
        <v>11490.369947000949</v>
      </c>
      <c r="L188" s="474">
        <f t="shared" si="137"/>
        <v>0</v>
      </c>
      <c r="M188" s="475">
        <f t="shared" si="163"/>
        <v>11490.369947000949</v>
      </c>
      <c r="N188" s="579">
        <f>N187</f>
        <v>0.5</v>
      </c>
      <c r="O188" s="475">
        <f t="shared" si="138"/>
        <v>751.91700000000026</v>
      </c>
      <c r="P188" s="1043">
        <f t="shared" si="166"/>
        <v>12242.286947000948</v>
      </c>
      <c r="Q188" s="467">
        <f t="shared" si="139"/>
        <v>59366.554110612255</v>
      </c>
      <c r="R188" s="467">
        <f t="shared" si="164"/>
        <v>37465.847439375328</v>
      </c>
      <c r="S188" s="518">
        <f t="shared" si="140"/>
        <v>1.1283556009051039</v>
      </c>
      <c r="T188" s="118" t="str">
        <f t="shared" si="141"/>
        <v>No</v>
      </c>
      <c r="U188" s="1259">
        <f t="shared" si="142"/>
        <v>1</v>
      </c>
      <c r="V188" s="1247">
        <f t="shared" si="134"/>
        <v>66094.920282195671</v>
      </c>
      <c r="W188" s="1260">
        <f t="shared" si="135"/>
        <v>0.3343838731817973</v>
      </c>
      <c r="X188" s="473">
        <f t="shared" si="143"/>
        <v>26162.617860974009</v>
      </c>
      <c r="Y188" s="474">
        <f t="shared" si="144"/>
        <v>18698.552968176362</v>
      </c>
      <c r="Z188" s="116">
        <f t="shared" si="145"/>
        <v>3426.0698192483187</v>
      </c>
      <c r="AA188" s="116">
        <f t="shared" si="146"/>
        <v>0</v>
      </c>
      <c r="AB188" s="116">
        <f t="shared" si="147"/>
        <v>17807.679633796975</v>
      </c>
      <c r="AC188" s="116">
        <f t="shared" si="148"/>
        <v>66094.920282195671</v>
      </c>
      <c r="AD188" s="475">
        <f t="shared" si="149"/>
        <v>4261.9111897370822</v>
      </c>
      <c r="AE188" s="579">
        <f t="shared" si="150"/>
        <v>0.39583401794375972</v>
      </c>
      <c r="AF188" s="100">
        <f t="shared" si="151"/>
        <v>0.28290453923451192</v>
      </c>
      <c r="AG188" s="100">
        <f t="shared" si="152"/>
        <v>5.1835599538066421E-2</v>
      </c>
      <c r="AH188" s="100">
        <f t="shared" si="165"/>
        <v>0</v>
      </c>
      <c r="AI188" s="100">
        <f t="shared" si="153"/>
        <v>0.26942584328366187</v>
      </c>
      <c r="AJ188" s="100">
        <f t="shared" si="154"/>
        <v>0.99999999999999978</v>
      </c>
      <c r="AK188" s="1250">
        <f t="shared" si="155"/>
        <v>26162.617860974005</v>
      </c>
      <c r="AL188" s="1251">
        <f t="shared" si="156"/>
        <v>0</v>
      </c>
      <c r="AM188" s="1251">
        <f t="shared" si="157"/>
        <v>0</v>
      </c>
      <c r="AN188" s="1251">
        <f t="shared" si="158"/>
        <v>26162.617860974005</v>
      </c>
      <c r="AO188" s="1022">
        <f t="shared" si="159"/>
        <v>0</v>
      </c>
    </row>
    <row r="189" spans="1:41">
      <c r="A189" s="89">
        <f>'Input data'!A129</f>
        <v>2029</v>
      </c>
      <c r="B189" s="152">
        <f>'Input data'!B129</f>
        <v>64.093732000000003</v>
      </c>
      <c r="C189" s="204">
        <f>'Input data'!C129</f>
        <v>5055.9810880808755</v>
      </c>
      <c r="D189" s="475">
        <f>'Input data'!E129</f>
        <v>38613737.321660623</v>
      </c>
      <c r="E189" s="473">
        <f>'Input data'!J129*C189</f>
        <v>60828.739159005781</v>
      </c>
      <c r="F189" s="474">
        <f>'Input data'!L129</f>
        <v>99442.476480666402</v>
      </c>
      <c r="G189" s="474">
        <f t="shared" ref="G189:G191" si="168">($G$152-$G$147)/($A$152-$A$147)+G188</f>
        <v>19847.515420808464</v>
      </c>
      <c r="H189" s="474">
        <f t="shared" si="160"/>
        <v>51293.597304209216</v>
      </c>
      <c r="I189" s="475">
        <f t="shared" si="136"/>
        <v>38613.737321660621</v>
      </c>
      <c r="J189" s="579">
        <f t="shared" si="161"/>
        <v>0.37396521066116656</v>
      </c>
      <c r="K189" s="474">
        <f t="shared" si="162"/>
        <v>12063.606201053786</v>
      </c>
      <c r="L189" s="474">
        <f t="shared" si="137"/>
        <v>0</v>
      </c>
      <c r="M189" s="475">
        <f t="shared" si="163"/>
        <v>12063.606201053786</v>
      </c>
      <c r="N189" s="579">
        <f t="shared" ref="N189:N210" si="169">N188</f>
        <v>0.5</v>
      </c>
      <c r="O189" s="475">
        <f t="shared" si="138"/>
        <v>751.91700000000026</v>
      </c>
      <c r="P189" s="1043">
        <f t="shared" si="166"/>
        <v>12815.523201053786</v>
      </c>
      <c r="Q189" s="467">
        <f t="shared" si="139"/>
        <v>58325.589523963892</v>
      </c>
      <c r="R189" s="467">
        <f t="shared" si="164"/>
        <v>38478.074103155428</v>
      </c>
      <c r="S189" s="518">
        <f t="shared" si="140"/>
        <v>1.1266696411436157</v>
      </c>
      <c r="T189" s="118" t="str">
        <f t="shared" si="141"/>
        <v>No</v>
      </c>
      <c r="U189" s="1259">
        <f t="shared" si="142"/>
        <v>1</v>
      </c>
      <c r="V189" s="1247">
        <f t="shared" si="134"/>
        <v>65290.429866453364</v>
      </c>
      <c r="W189" s="1260">
        <f t="shared" si="135"/>
        <v>0.34343519814546131</v>
      </c>
      <c r="X189" s="473">
        <f t="shared" si="143"/>
        <v>24173.542909750857</v>
      </c>
      <c r="Y189" s="474">
        <f t="shared" si="144"/>
        <v>19311.246775674295</v>
      </c>
      <c r="Z189" s="116">
        <f t="shared" si="145"/>
        <v>3500.7371228718334</v>
      </c>
      <c r="AA189" s="116">
        <f t="shared" si="146"/>
        <v>0</v>
      </c>
      <c r="AB189" s="116">
        <f t="shared" si="147"/>
        <v>18304.903058156378</v>
      </c>
      <c r="AC189" s="116">
        <f t="shared" si="148"/>
        <v>65290.429866453364</v>
      </c>
      <c r="AD189" s="475">
        <f t="shared" si="149"/>
        <v>4326.0274889423927</v>
      </c>
      <c r="AE189" s="579">
        <f t="shared" si="150"/>
        <v>0.37024634328792155</v>
      </c>
      <c r="AF189" s="100">
        <f t="shared" si="151"/>
        <v>0.29577453870611653</v>
      </c>
      <c r="AG189" s="100">
        <f t="shared" si="152"/>
        <v>5.361792118741332E-2</v>
      </c>
      <c r="AH189" s="100">
        <f t="shared" si="165"/>
        <v>0</v>
      </c>
      <c r="AI189" s="100">
        <f t="shared" si="153"/>
        <v>0.28036119681854865</v>
      </c>
      <c r="AJ189" s="100">
        <f t="shared" si="154"/>
        <v>1</v>
      </c>
      <c r="AK189" s="1250">
        <f t="shared" si="155"/>
        <v>24173.542909750853</v>
      </c>
      <c r="AL189" s="1251">
        <f t="shared" si="156"/>
        <v>0</v>
      </c>
      <c r="AM189" s="1251">
        <f t="shared" si="157"/>
        <v>0</v>
      </c>
      <c r="AN189" s="1251">
        <f t="shared" si="158"/>
        <v>24173.542909750853</v>
      </c>
      <c r="AO189" s="1022">
        <f t="shared" si="159"/>
        <v>0</v>
      </c>
    </row>
    <row r="190" spans="1:41">
      <c r="A190" s="89">
        <f>'Input data'!A130</f>
        <v>2030</v>
      </c>
      <c r="B190" s="152">
        <f>'Input data'!B130</f>
        <v>64.659278</v>
      </c>
      <c r="C190" s="204">
        <f>'Input data'!C130</f>
        <v>5220.676133769065</v>
      </c>
      <c r="D190" s="475">
        <f>'Input data'!E130</f>
        <v>37435672.225562826</v>
      </c>
      <c r="E190" s="473">
        <f>'Input data'!J130*C190</f>
        <v>62810.192768190478</v>
      </c>
      <c r="F190" s="474">
        <f>'Input data'!L130</f>
        <v>100245.8649937533</v>
      </c>
      <c r="G190" s="474">
        <f t="shared" si="168"/>
        <v>17794.324170380001</v>
      </c>
      <c r="H190" s="474">
        <f t="shared" si="160"/>
        <v>53378.202889506269</v>
      </c>
      <c r="I190" s="475">
        <f t="shared" si="136"/>
        <v>37435.672225562826</v>
      </c>
      <c r="J190" s="100">
        <f>$H$19</f>
        <v>0.4</v>
      </c>
      <c r="K190" s="474">
        <f t="shared" si="162"/>
        <v>12670.187921951871</v>
      </c>
      <c r="L190" s="474">
        <f t="shared" si="137"/>
        <v>0</v>
      </c>
      <c r="M190" s="475">
        <f t="shared" si="163"/>
        <v>12670.187921951871</v>
      </c>
      <c r="N190" s="579">
        <f t="shared" si="169"/>
        <v>0.5</v>
      </c>
      <c r="O190" s="475">
        <f t="shared" si="138"/>
        <v>751.91700000000026</v>
      </c>
      <c r="P190" s="1043">
        <f t="shared" si="166"/>
        <v>13422.10492195187</v>
      </c>
      <c r="Q190" s="467">
        <f t="shared" si="139"/>
        <v>57750.422137934402</v>
      </c>
      <c r="R190" s="467">
        <f t="shared" si="164"/>
        <v>39956.0979675544</v>
      </c>
      <c r="S190" s="518">
        <f t="shared" si="140"/>
        <v>1.132253015904604</v>
      </c>
      <c r="T190" s="118" t="str">
        <f t="shared" si="141"/>
        <v>No</v>
      </c>
      <c r="U190" s="1259">
        <f t="shared" si="142"/>
        <v>1</v>
      </c>
      <c r="V190" s="1247">
        <f t="shared" si="134"/>
        <v>64956.846191156605</v>
      </c>
      <c r="W190" s="1260">
        <f t="shared" si="135"/>
        <v>0.35202468256217545</v>
      </c>
      <c r="X190" s="473">
        <f t="shared" si="143"/>
        <v>22461.403335337694</v>
      </c>
      <c r="Y190" s="474">
        <f t="shared" si="144"/>
        <v>20003.99237589931</v>
      </c>
      <c r="Z190" s="116">
        <f t="shared" si="145"/>
        <v>3590.2780147063067</v>
      </c>
      <c r="AA190" s="116">
        <f t="shared" si="146"/>
        <v>0</v>
      </c>
      <c r="AB190" s="116">
        <f t="shared" si="147"/>
        <v>18901.172465213291</v>
      </c>
      <c r="AC190" s="116">
        <f t="shared" si="148"/>
        <v>64956.846191156605</v>
      </c>
      <c r="AD190" s="475">
        <f t="shared" si="149"/>
        <v>4667.0791649576931</v>
      </c>
      <c r="AE190" s="579">
        <f t="shared" si="150"/>
        <v>0.34578962268638663</v>
      </c>
      <c r="AF190" s="100">
        <f t="shared" si="151"/>
        <v>0.30795818376143247</v>
      </c>
      <c r="AG190" s="100">
        <f t="shared" si="152"/>
        <v>5.5271741551933547E-2</v>
      </c>
      <c r="AH190" s="100">
        <f t="shared" si="165"/>
        <v>0</v>
      </c>
      <c r="AI190" s="100">
        <f t="shared" si="153"/>
        <v>0.2909804520002473</v>
      </c>
      <c r="AJ190" s="100">
        <f t="shared" si="154"/>
        <v>1</v>
      </c>
      <c r="AK190" s="1250">
        <f t="shared" si="155"/>
        <v>22461.403335337691</v>
      </c>
      <c r="AL190" s="1251">
        <f t="shared" si="156"/>
        <v>0</v>
      </c>
      <c r="AM190" s="1251">
        <f t="shared" si="157"/>
        <v>0</v>
      </c>
      <c r="AN190" s="1251">
        <f t="shared" si="158"/>
        <v>22461.403335337691</v>
      </c>
      <c r="AO190" s="1022">
        <f t="shared" si="159"/>
        <v>0</v>
      </c>
    </row>
    <row r="191" spans="1:41">
      <c r="A191" s="89">
        <f>'Input data'!A131</f>
        <v>2031</v>
      </c>
      <c r="B191" s="152">
        <f>'Input data'!B131</f>
        <v>65.211525999999992</v>
      </c>
      <c r="C191" s="204">
        <f>'Input data'!C131</f>
        <v>5396.439358573075</v>
      </c>
      <c r="D191" s="475">
        <f>'Input data'!E131</f>
        <v>36521081.260820419</v>
      </c>
      <c r="E191" s="473">
        <f>'Input data'!J131*C191</f>
        <v>64924.808145323354</v>
      </c>
      <c r="F191" s="474">
        <f>'Input data'!L131</f>
        <v>101445.88940614377</v>
      </c>
      <c r="G191" s="474">
        <f t="shared" si="168"/>
        <v>15741.132919951538</v>
      </c>
      <c r="H191" s="474">
        <f t="shared" si="160"/>
        <v>55786.475539721221</v>
      </c>
      <c r="I191" s="475">
        <f t="shared" si="136"/>
        <v>36521.081260820421</v>
      </c>
      <c r="J191" s="100">
        <f>J190</f>
        <v>0.4</v>
      </c>
      <c r="K191" s="474">
        <f t="shared" si="162"/>
        <v>12360.642541674373</v>
      </c>
      <c r="L191" s="474">
        <f t="shared" si="137"/>
        <v>0</v>
      </c>
      <c r="M191" s="475">
        <f t="shared" si="163"/>
        <v>12360.642541674373</v>
      </c>
      <c r="N191" s="579">
        <f t="shared" si="169"/>
        <v>0.5</v>
      </c>
      <c r="O191" s="475">
        <f t="shared" si="138"/>
        <v>751.91700000000026</v>
      </c>
      <c r="P191" s="1043">
        <f t="shared" si="166"/>
        <v>13112.559541674373</v>
      </c>
      <c r="Q191" s="467">
        <f t="shared" si="139"/>
        <v>58415.048917998385</v>
      </c>
      <c r="R191" s="467">
        <f t="shared" si="164"/>
        <v>42673.915998046847</v>
      </c>
      <c r="S191" s="518">
        <f t="shared" si="140"/>
        <v>1.1690715078798828</v>
      </c>
      <c r="T191" s="118" t="str">
        <f t="shared" si="141"/>
        <v>No</v>
      </c>
      <c r="U191" s="1259">
        <f t="shared" si="142"/>
        <v>1</v>
      </c>
      <c r="V191" s="1247">
        <f t="shared" si="134"/>
        <v>64943.489244637654</v>
      </c>
      <c r="W191" s="1260">
        <f t="shared" si="135"/>
        <v>0.3598213823663855</v>
      </c>
      <c r="X191" s="473">
        <f t="shared" si="143"/>
        <v>21912.648756492254</v>
      </c>
      <c r="Y191" s="474">
        <f t="shared" si="144"/>
        <v>19807.490458769007</v>
      </c>
      <c r="Z191" s="116">
        <f t="shared" si="145"/>
        <v>3685.8364198477107</v>
      </c>
      <c r="AA191" s="116">
        <f t="shared" si="146"/>
        <v>0</v>
      </c>
      <c r="AB191" s="116">
        <f t="shared" si="147"/>
        <v>19537.51360952868</v>
      </c>
      <c r="AC191" s="116">
        <f t="shared" si="148"/>
        <v>64943.489244637654</v>
      </c>
      <c r="AD191" s="475">
        <f t="shared" si="149"/>
        <v>6171.5158365407151</v>
      </c>
      <c r="AE191" s="579">
        <f t="shared" si="150"/>
        <v>0.33741101704512388</v>
      </c>
      <c r="AF191" s="100">
        <f t="shared" si="151"/>
        <v>0.30499578462985805</v>
      </c>
      <c r="AG191" s="100">
        <f t="shared" si="152"/>
        <v>5.6754517854182715E-2</v>
      </c>
      <c r="AH191" s="100">
        <f t="shared" si="165"/>
        <v>0</v>
      </c>
      <c r="AI191" s="100">
        <f t="shared" si="153"/>
        <v>0.30083868047083534</v>
      </c>
      <c r="AJ191" s="100">
        <f t="shared" si="154"/>
        <v>1</v>
      </c>
      <c r="AK191" s="1250">
        <f t="shared" si="155"/>
        <v>21912.64875649225</v>
      </c>
      <c r="AL191" s="1251">
        <f t="shared" si="156"/>
        <v>0</v>
      </c>
      <c r="AM191" s="1251">
        <f t="shared" si="157"/>
        <v>0</v>
      </c>
      <c r="AN191" s="1251">
        <f t="shared" si="158"/>
        <v>21912.64875649225</v>
      </c>
      <c r="AO191" s="1022">
        <f t="shared" si="159"/>
        <v>0</v>
      </c>
    </row>
    <row r="192" spans="1:41">
      <c r="A192" s="89">
        <f>'Input data'!A132</f>
        <v>2032</v>
      </c>
      <c r="B192" s="152">
        <f>'Input data'!B132</f>
        <v>65.752923999999993</v>
      </c>
      <c r="C192" s="204">
        <f>'Input data'!C132</f>
        <v>5584.7826715137489</v>
      </c>
      <c r="D192" s="475">
        <f>'Input data'!E132</f>
        <v>35566110.296462603</v>
      </c>
      <c r="E192" s="473">
        <f>'Input data'!J132*C192</f>
        <v>67190.775136817771</v>
      </c>
      <c r="F192" s="474">
        <f>'Input data'!L132</f>
        <v>102756.88543328037</v>
      </c>
      <c r="G192" s="474">
        <f>G177*(1-E6)</f>
        <v>13687.941669523079</v>
      </c>
      <c r="H192" s="474">
        <f t="shared" si="160"/>
        <v>58243.700121886272</v>
      </c>
      <c r="I192" s="475">
        <f t="shared" si="136"/>
        <v>35566.110296462604</v>
      </c>
      <c r="J192" s="100">
        <f t="shared" ref="J192:J210" si="170">J191</f>
        <v>0.4</v>
      </c>
      <c r="K192" s="474">
        <f t="shared" si="162"/>
        <v>12037.430459211515</v>
      </c>
      <c r="L192" s="474">
        <f t="shared" si="137"/>
        <v>0</v>
      </c>
      <c r="M192" s="475">
        <f t="shared" si="163"/>
        <v>12037.430459211515</v>
      </c>
      <c r="N192" s="579">
        <f t="shared" si="169"/>
        <v>0.5</v>
      </c>
      <c r="O192" s="475">
        <f t="shared" si="138"/>
        <v>751.91700000000026</v>
      </c>
      <c r="P192" s="1043">
        <f t="shared" si="166"/>
        <v>12789.347459211514</v>
      </c>
      <c r="Q192" s="467">
        <f t="shared" si="139"/>
        <v>59142.294332197831</v>
      </c>
      <c r="R192" s="467">
        <f t="shared" si="164"/>
        <v>45454.352662674748</v>
      </c>
      <c r="S192" s="518">
        <f t="shared" si="140"/>
        <v>1.2024125009805702</v>
      </c>
      <c r="T192" s="118" t="str">
        <f t="shared" si="141"/>
        <v>No</v>
      </c>
      <c r="U192" s="1259">
        <f t="shared" si="142"/>
        <v>1</v>
      </c>
      <c r="V192" s="1247">
        <f t="shared" si="134"/>
        <v>64954.257278960111</v>
      </c>
      <c r="W192" s="1260">
        <f t="shared" si="135"/>
        <v>0.36788413734927139</v>
      </c>
      <c r="X192" s="473">
        <f t="shared" si="143"/>
        <v>21339.666177877563</v>
      </c>
      <c r="Y192" s="474">
        <f t="shared" si="144"/>
        <v>19606.956497739156</v>
      </c>
      <c r="Z192" s="116">
        <f t="shared" si="145"/>
        <v>3788.234328305115</v>
      </c>
      <c r="AA192" s="116">
        <f t="shared" si="146"/>
        <v>0</v>
      </c>
      <c r="AB192" s="116">
        <f t="shared" si="147"/>
        <v>20219.400275038279</v>
      </c>
      <c r="AC192" s="116">
        <f t="shared" si="148"/>
        <v>64954.257278960111</v>
      </c>
      <c r="AD192" s="475">
        <f t="shared" si="149"/>
        <v>7651.724508354484</v>
      </c>
      <c r="AE192" s="579">
        <f t="shared" si="150"/>
        <v>0.32853375701348952</v>
      </c>
      <c r="AF192" s="100">
        <f t="shared" si="151"/>
        <v>0.30185791230793141</v>
      </c>
      <c r="AG192" s="100">
        <f t="shared" si="152"/>
        <v>5.8321571010129837E-2</v>
      </c>
      <c r="AH192" s="100">
        <f t="shared" si="165"/>
        <v>0</v>
      </c>
      <c r="AI192" s="100">
        <f t="shared" si="153"/>
        <v>0.31128675966844926</v>
      </c>
      <c r="AJ192" s="100">
        <f t="shared" si="154"/>
        <v>1</v>
      </c>
      <c r="AK192" s="1250">
        <f t="shared" si="155"/>
        <v>21339.66617787756</v>
      </c>
      <c r="AL192" s="1251">
        <f t="shared" si="156"/>
        <v>0</v>
      </c>
      <c r="AM192" s="1251">
        <f t="shared" si="157"/>
        <v>0</v>
      </c>
      <c r="AN192" s="1251">
        <f t="shared" si="158"/>
        <v>21339.66617787756</v>
      </c>
      <c r="AO192" s="1022">
        <f t="shared" si="159"/>
        <v>0</v>
      </c>
    </row>
    <row r="193" spans="1:41">
      <c r="A193" s="89">
        <f>'Input data'!A133</f>
        <v>2033</v>
      </c>
      <c r="B193" s="152">
        <f>'Input data'!B133</f>
        <v>66.284188999999998</v>
      </c>
      <c r="C193" s="204">
        <f>'Input data'!C133</f>
        <v>5782.2303264526327</v>
      </c>
      <c r="D193" s="475">
        <f>'Input data'!E133</f>
        <v>34571652.827944376</v>
      </c>
      <c r="E193" s="473">
        <f>'Input data'!J133*C193</f>
        <v>69566.276882294755</v>
      </c>
      <c r="F193" s="474">
        <f>'Input data'!L133</f>
        <v>104137.92971023913</v>
      </c>
      <c r="G193" s="474">
        <f>G192</f>
        <v>13687.941669523079</v>
      </c>
      <c r="H193" s="474">
        <f t="shared" si="160"/>
        <v>58673.529076192674</v>
      </c>
      <c r="I193" s="475">
        <f t="shared" si="136"/>
        <v>34571.652827944374</v>
      </c>
      <c r="J193" s="100">
        <f t="shared" si="170"/>
        <v>0.4</v>
      </c>
      <c r="K193" s="474">
        <f t="shared" si="162"/>
        <v>11700.854080120593</v>
      </c>
      <c r="L193" s="474">
        <f t="shared" si="137"/>
        <v>0</v>
      </c>
      <c r="M193" s="475">
        <f t="shared" si="163"/>
        <v>11700.854080120593</v>
      </c>
      <c r="N193" s="579">
        <f t="shared" si="169"/>
        <v>0.5</v>
      </c>
      <c r="O193" s="475">
        <f t="shared" si="138"/>
        <v>751.91700000000026</v>
      </c>
      <c r="P193" s="1043">
        <f t="shared" si="166"/>
        <v>12452.771080120592</v>
      </c>
      <c r="Q193" s="467">
        <f t="shared" si="139"/>
        <v>59908.699665595159</v>
      </c>
      <c r="R193" s="467">
        <f t="shared" si="164"/>
        <v>46220.757996072076</v>
      </c>
      <c r="S193" s="518">
        <f t="shared" si="140"/>
        <v>1.1801333460602466</v>
      </c>
      <c r="T193" s="118" t="str">
        <f t="shared" si="141"/>
        <v>No</v>
      </c>
      <c r="U193" s="1259">
        <f t="shared" si="142"/>
        <v>1</v>
      </c>
      <c r="V193" s="1247">
        <f t="shared" si="134"/>
        <v>64972.221741410613</v>
      </c>
      <c r="W193" s="1260">
        <f t="shared" si="135"/>
        <v>0.37609455150304982</v>
      </c>
      <c r="X193" s="473">
        <f t="shared" si="143"/>
        <v>20742.991696766625</v>
      </c>
      <c r="Y193" s="474">
        <f t="shared" si="144"/>
        <v>19399.399274541531</v>
      </c>
      <c r="Z193" s="116">
        <f t="shared" si="145"/>
        <v>3895.5820571938461</v>
      </c>
      <c r="AA193" s="116">
        <f t="shared" si="146"/>
        <v>0</v>
      </c>
      <c r="AB193" s="116">
        <f t="shared" si="147"/>
        <v>20934.248712908615</v>
      </c>
      <c r="AC193" s="116">
        <f t="shared" si="148"/>
        <v>64972.221741410613</v>
      </c>
      <c r="AD193" s="475">
        <f t="shared" si="149"/>
        <v>7055.0500272435456</v>
      </c>
      <c r="AE193" s="579">
        <f t="shared" si="150"/>
        <v>0.31925938717816538</v>
      </c>
      <c r="AF193" s="100">
        <f t="shared" si="151"/>
        <v>0.29857989698660947</v>
      </c>
      <c r="AG193" s="100">
        <f t="shared" si="152"/>
        <v>5.995765502214561E-2</v>
      </c>
      <c r="AH193" s="100">
        <f t="shared" si="165"/>
        <v>0</v>
      </c>
      <c r="AI193" s="100">
        <f t="shared" si="153"/>
        <v>0.32220306081307959</v>
      </c>
      <c r="AJ193" s="100">
        <f t="shared" si="154"/>
        <v>1</v>
      </c>
      <c r="AK193" s="1250">
        <f t="shared" si="155"/>
        <v>20742.991696766625</v>
      </c>
      <c r="AL193" s="1251">
        <f t="shared" si="156"/>
        <v>0</v>
      </c>
      <c r="AM193" s="1251">
        <f t="shared" si="157"/>
        <v>0</v>
      </c>
      <c r="AN193" s="1251">
        <f t="shared" si="158"/>
        <v>20742.991696766625</v>
      </c>
      <c r="AO193" s="1022">
        <f t="shared" si="159"/>
        <v>0</v>
      </c>
    </row>
    <row r="194" spans="1:41">
      <c r="A194" s="89">
        <f>'Input data'!A134</f>
        <v>2034</v>
      </c>
      <c r="B194" s="152">
        <f>'Input data'!B134</f>
        <v>66.804167000000007</v>
      </c>
      <c r="C194" s="204">
        <f>'Input data'!C134</f>
        <v>5989.6789035031879</v>
      </c>
      <c r="D194" s="475">
        <f>'Input data'!E134</f>
        <v>33577293.218877912</v>
      </c>
      <c r="E194" s="473">
        <f>'Input data'!J134*C194</f>
        <v>72062.100178007458</v>
      </c>
      <c r="F194" s="474">
        <f>'Input data'!L134</f>
        <v>105639.39339688537</v>
      </c>
      <c r="G194" s="474">
        <f t="shared" ref="G194:G210" si="171">G193</f>
        <v>13687.941669523079</v>
      </c>
      <c r="H194" s="474">
        <f t="shared" si="160"/>
        <v>59172.491229106206</v>
      </c>
      <c r="I194" s="475">
        <f t="shared" si="136"/>
        <v>33577.293218877909</v>
      </c>
      <c r="J194" s="100">
        <f t="shared" si="170"/>
        <v>0.4</v>
      </c>
      <c r="K194" s="474">
        <f t="shared" si="162"/>
        <v>11364.310821782423</v>
      </c>
      <c r="L194" s="474">
        <f t="shared" si="137"/>
        <v>0</v>
      </c>
      <c r="M194" s="475">
        <f t="shared" si="163"/>
        <v>11364.310821782423</v>
      </c>
      <c r="N194" s="579">
        <f t="shared" si="169"/>
        <v>0.5</v>
      </c>
      <c r="O194" s="475">
        <f t="shared" si="138"/>
        <v>751.91700000000026</v>
      </c>
      <c r="P194" s="1043">
        <f t="shared" si="166"/>
        <v>12116.227821782422</v>
      </c>
      <c r="Q194" s="467">
        <f t="shared" si="139"/>
        <v>60744.205076846862</v>
      </c>
      <c r="R194" s="467">
        <f t="shared" si="164"/>
        <v>47056.263407323786</v>
      </c>
      <c r="S194" s="518">
        <f t="shared" si="140"/>
        <v>1.159083241585501</v>
      </c>
      <c r="T194" s="118" t="str">
        <f t="shared" si="141"/>
        <v>No</v>
      </c>
      <c r="U194" s="1259">
        <f t="shared" si="142"/>
        <v>1</v>
      </c>
      <c r="V194" s="1247">
        <f t="shared" si="134"/>
        <v>65041.564251365256</v>
      </c>
      <c r="W194" s="1260">
        <f t="shared" si="135"/>
        <v>0.38430577685158385</v>
      </c>
      <c r="X194" s="473">
        <f t="shared" si="143"/>
        <v>20146.375931326744</v>
      </c>
      <c r="Y194" s="474">
        <f t="shared" si="144"/>
        <v>19201.516321214527</v>
      </c>
      <c r="Z194" s="116">
        <f t="shared" si="145"/>
        <v>4008.3670564103172</v>
      </c>
      <c r="AA194" s="116">
        <f t="shared" si="146"/>
        <v>0</v>
      </c>
      <c r="AB194" s="116">
        <f t="shared" si="147"/>
        <v>21685.30494241367</v>
      </c>
      <c r="AC194" s="116">
        <f t="shared" si="148"/>
        <v>65041.564251365256</v>
      </c>
      <c r="AD194" s="475">
        <f t="shared" si="149"/>
        <v>6458.4342618036644</v>
      </c>
      <c r="AE194" s="579">
        <f t="shared" si="150"/>
        <v>0.30974617789737213</v>
      </c>
      <c r="AF194" s="100">
        <f t="shared" si="151"/>
        <v>0.29521916550171956</v>
      </c>
      <c r="AG194" s="100">
        <f t="shared" si="152"/>
        <v>6.1627777599555185E-2</v>
      </c>
      <c r="AH194" s="100">
        <f t="shared" si="165"/>
        <v>0</v>
      </c>
      <c r="AI194" s="100">
        <f t="shared" si="153"/>
        <v>0.33340687900135313</v>
      </c>
      <c r="AJ194" s="100">
        <f t="shared" si="154"/>
        <v>1</v>
      </c>
      <c r="AK194" s="1250">
        <f t="shared" si="155"/>
        <v>20146.375931326744</v>
      </c>
      <c r="AL194" s="1251">
        <f t="shared" si="156"/>
        <v>0</v>
      </c>
      <c r="AM194" s="1251">
        <f t="shared" si="157"/>
        <v>0</v>
      </c>
      <c r="AN194" s="1251">
        <f t="shared" si="158"/>
        <v>20146.375931326744</v>
      </c>
      <c r="AO194" s="1022">
        <f t="shared" si="159"/>
        <v>0</v>
      </c>
    </row>
    <row r="195" spans="1:41">
      <c r="A195" s="89">
        <f>'Input data'!A135</f>
        <v>2035</v>
      </c>
      <c r="B195" s="152">
        <f>'Input data'!B135</f>
        <v>67.314132999999998</v>
      </c>
      <c r="C195" s="204">
        <f>'Input data'!C135</f>
        <v>6205.9410740491394</v>
      </c>
      <c r="D195" s="475">
        <f>'Input data'!E135</f>
        <v>32628056.308087319</v>
      </c>
      <c r="E195" s="473">
        <f>'Input data'!J135*C195</f>
        <v>74663.960219199464</v>
      </c>
      <c r="F195" s="474">
        <f>'Input data'!L135</f>
        <v>107292.01652728679</v>
      </c>
      <c r="G195" s="474">
        <f t="shared" si="171"/>
        <v>13687.941669523079</v>
      </c>
      <c r="H195" s="474">
        <f t="shared" si="160"/>
        <v>59774.643519767458</v>
      </c>
      <c r="I195" s="475">
        <f t="shared" si="136"/>
        <v>32628.056308087318</v>
      </c>
      <c r="J195" s="100">
        <f t="shared" si="170"/>
        <v>0.4</v>
      </c>
      <c r="K195" s="474">
        <f t="shared" si="162"/>
        <v>11043.039442716408</v>
      </c>
      <c r="L195" s="474">
        <f t="shared" si="137"/>
        <v>0</v>
      </c>
      <c r="M195" s="475">
        <f t="shared" si="163"/>
        <v>11043.039442716408</v>
      </c>
      <c r="N195" s="579">
        <f t="shared" si="169"/>
        <v>0.5</v>
      </c>
      <c r="O195" s="475">
        <f t="shared" si="138"/>
        <v>751.91700000000026</v>
      </c>
      <c r="P195" s="1043">
        <f t="shared" si="166"/>
        <v>11794.956442716408</v>
      </c>
      <c r="Q195" s="467">
        <f t="shared" si="139"/>
        <v>61667.628746574126</v>
      </c>
      <c r="R195" s="467">
        <f t="shared" si="164"/>
        <v>47979.687077051043</v>
      </c>
      <c r="S195" s="518">
        <f t="shared" si="140"/>
        <v>1.1399092633124366</v>
      </c>
      <c r="T195" s="118" t="str">
        <f t="shared" si="141"/>
        <v>No</v>
      </c>
      <c r="U195" s="1259">
        <f t="shared" si="142"/>
        <v>1</v>
      </c>
      <c r="V195" s="1247">
        <f t="shared" si="134"/>
        <v>65201.221565565065</v>
      </c>
      <c r="W195" s="1260">
        <f t="shared" si="135"/>
        <v>0.392301275752582</v>
      </c>
      <c r="X195" s="473">
        <f t="shared" si="143"/>
        <v>19576.833784852392</v>
      </c>
      <c r="Y195" s="474">
        <f t="shared" si="144"/>
        <v>19030.173672675402</v>
      </c>
      <c r="Z195" s="116">
        <f t="shared" si="145"/>
        <v>4125.9438028135155</v>
      </c>
      <c r="AA195" s="116">
        <f t="shared" si="146"/>
        <v>0</v>
      </c>
      <c r="AB195" s="116">
        <f t="shared" si="147"/>
        <v>22468.270305223745</v>
      </c>
      <c r="AC195" s="116">
        <f t="shared" si="148"/>
        <v>65201.221565565065</v>
      </c>
      <c r="AD195" s="475">
        <f t="shared" si="149"/>
        <v>5888.8921153293122</v>
      </c>
      <c r="AE195" s="579">
        <f t="shared" si="150"/>
        <v>0.30025256145187884</v>
      </c>
      <c r="AF195" s="100">
        <f t="shared" si="151"/>
        <v>0.29186836098674984</v>
      </c>
      <c r="AG195" s="100">
        <f t="shared" si="152"/>
        <v>6.3280161072818975E-2</v>
      </c>
      <c r="AH195" s="100">
        <f t="shared" si="165"/>
        <v>0</v>
      </c>
      <c r="AI195" s="100">
        <f t="shared" si="153"/>
        <v>0.34459891648855218</v>
      </c>
      <c r="AJ195" s="100">
        <f t="shared" si="154"/>
        <v>0.99999999999999978</v>
      </c>
      <c r="AK195" s="1250">
        <f t="shared" si="155"/>
        <v>19576.833784852388</v>
      </c>
      <c r="AL195" s="1251">
        <f t="shared" si="156"/>
        <v>0</v>
      </c>
      <c r="AM195" s="1251">
        <f t="shared" si="157"/>
        <v>0</v>
      </c>
      <c r="AN195" s="1251">
        <f t="shared" si="158"/>
        <v>19576.833784852388</v>
      </c>
      <c r="AO195" s="1022">
        <f t="shared" si="159"/>
        <v>0</v>
      </c>
    </row>
    <row r="196" spans="1:41">
      <c r="A196" s="89">
        <f>'Input data'!A136</f>
        <v>2036</v>
      </c>
      <c r="B196" s="152">
        <f>'Input data'!B136</f>
        <v>67.815933000000001</v>
      </c>
      <c r="C196" s="204">
        <f>'Input data'!C136</f>
        <v>6424.7892551460491</v>
      </c>
      <c r="D196" s="475">
        <f>'Input data'!E136</f>
        <v>31504144.910991076</v>
      </c>
      <c r="E196" s="473">
        <f>'Input data'!J136*C196</f>
        <v>77296.932671321469</v>
      </c>
      <c r="F196" s="474">
        <f>'Input data'!L136</f>
        <v>108801.07758231254</v>
      </c>
      <c r="G196" s="474">
        <f t="shared" si="171"/>
        <v>13687.941669523079</v>
      </c>
      <c r="H196" s="474">
        <f t="shared" si="160"/>
        <v>60230.724666649345</v>
      </c>
      <c r="I196" s="475">
        <f t="shared" si="136"/>
        <v>31504.144910991075</v>
      </c>
      <c r="J196" s="100">
        <f t="shared" si="170"/>
        <v>0.4</v>
      </c>
      <c r="K196" s="474">
        <f t="shared" si="162"/>
        <v>10662.649088750517</v>
      </c>
      <c r="L196" s="474">
        <f t="shared" si="137"/>
        <v>0</v>
      </c>
      <c r="M196" s="475">
        <f t="shared" si="163"/>
        <v>10662.649088750517</v>
      </c>
      <c r="N196" s="579">
        <f t="shared" si="169"/>
        <v>0.5</v>
      </c>
      <c r="O196" s="475">
        <f t="shared" si="138"/>
        <v>751.91700000000026</v>
      </c>
      <c r="P196" s="1043">
        <f t="shared" si="166"/>
        <v>11414.566088750516</v>
      </c>
      <c r="Q196" s="467">
        <f t="shared" si="139"/>
        <v>62504.100247421906</v>
      </c>
      <c r="R196" s="467">
        <f t="shared" si="164"/>
        <v>48816.158577898823</v>
      </c>
      <c r="S196" s="518">
        <f t="shared" si="140"/>
        <v>1.1195952370178153</v>
      </c>
      <c r="T196" s="118" t="str">
        <f t="shared" si="141"/>
        <v>No</v>
      </c>
      <c r="U196" s="1259">
        <f t="shared" si="142"/>
        <v>1</v>
      </c>
      <c r="V196" s="1247">
        <f t="shared" si="134"/>
        <v>65199.464281485285</v>
      </c>
      <c r="W196" s="1260">
        <f t="shared" si="135"/>
        <v>0.40074615316048523</v>
      </c>
      <c r="X196" s="473">
        <f t="shared" si="143"/>
        <v>18902.486946594643</v>
      </c>
      <c r="Y196" s="474">
        <f t="shared" si="144"/>
        <v>18791.452653649729</v>
      </c>
      <c r="Z196" s="116">
        <f t="shared" si="145"/>
        <v>4244.9265034156306</v>
      </c>
      <c r="AA196" s="116">
        <f t="shared" si="146"/>
        <v>0</v>
      </c>
      <c r="AB196" s="116">
        <f t="shared" si="147"/>
        <v>23260.598177825294</v>
      </c>
      <c r="AC196" s="116">
        <f t="shared" si="148"/>
        <v>65199.464281485285</v>
      </c>
      <c r="AD196" s="475">
        <f t="shared" si="149"/>
        <v>5214.5452770715638</v>
      </c>
      <c r="AE196" s="579">
        <f t="shared" si="150"/>
        <v>0.28991782608806477</v>
      </c>
      <c r="AF196" s="100">
        <f t="shared" si="151"/>
        <v>0.28821483214220128</v>
      </c>
      <c r="AG196" s="100">
        <f t="shared" si="152"/>
        <v>6.5106769667447467E-2</v>
      </c>
      <c r="AH196" s="100">
        <f t="shared" si="165"/>
        <v>0</v>
      </c>
      <c r="AI196" s="100">
        <f t="shared" si="153"/>
        <v>0.35676057210228662</v>
      </c>
      <c r="AJ196" s="100">
        <f t="shared" si="154"/>
        <v>1</v>
      </c>
      <c r="AK196" s="1250">
        <f t="shared" si="155"/>
        <v>18902.486946594647</v>
      </c>
      <c r="AL196" s="1251">
        <f t="shared" si="156"/>
        <v>0</v>
      </c>
      <c r="AM196" s="1251">
        <f t="shared" si="157"/>
        <v>0</v>
      </c>
      <c r="AN196" s="1251">
        <f t="shared" si="158"/>
        <v>18902.486946594647</v>
      </c>
      <c r="AO196" s="1022">
        <f t="shared" si="159"/>
        <v>0</v>
      </c>
    </row>
    <row r="197" spans="1:41">
      <c r="A197" s="89">
        <f>'Input data'!A137</f>
        <v>2037</v>
      </c>
      <c r="B197" s="152">
        <f>'Input data'!B137</f>
        <v>68.308245999999997</v>
      </c>
      <c r="C197" s="204">
        <f>'Input data'!C137</f>
        <v>6655.032765571701</v>
      </c>
      <c r="D197" s="475">
        <f>'Input data'!E137</f>
        <v>30497122.733832452</v>
      </c>
      <c r="E197" s="473">
        <f>'Input data'!J137*C197</f>
        <v>80067.002850530131</v>
      </c>
      <c r="F197" s="474">
        <f>'Input data'!L137</f>
        <v>110564.12558436258</v>
      </c>
      <c r="G197" s="474">
        <f t="shared" si="171"/>
        <v>13687.941669523079</v>
      </c>
      <c r="H197" s="474">
        <f t="shared" si="160"/>
        <v>60875.168418217945</v>
      </c>
      <c r="I197" s="475">
        <f t="shared" si="136"/>
        <v>30497.122733832453</v>
      </c>
      <c r="J197" s="100">
        <f t="shared" si="170"/>
        <v>0.4</v>
      </c>
      <c r="K197" s="474">
        <f t="shared" si="162"/>
        <v>10321.820155606365</v>
      </c>
      <c r="L197" s="474">
        <f t="shared" si="137"/>
        <v>0</v>
      </c>
      <c r="M197" s="475">
        <f t="shared" si="163"/>
        <v>10321.820155606365</v>
      </c>
      <c r="N197" s="579">
        <f t="shared" si="169"/>
        <v>0.5</v>
      </c>
      <c r="O197" s="475">
        <f t="shared" si="138"/>
        <v>751.91700000000026</v>
      </c>
      <c r="P197" s="1043">
        <f t="shared" si="166"/>
        <v>11073.737155606364</v>
      </c>
      <c r="Q197" s="467">
        <f t="shared" si="139"/>
        <v>63489.372932134655</v>
      </c>
      <c r="R197" s="467">
        <f t="shared" si="164"/>
        <v>49801.431262611572</v>
      </c>
      <c r="S197" s="518">
        <f t="shared" si="140"/>
        <v>1.1020185842571293</v>
      </c>
      <c r="T197" s="118" t="str">
        <f t="shared" si="141"/>
        <v>No</v>
      </c>
      <c r="U197" s="1259">
        <f t="shared" si="142"/>
        <v>1</v>
      </c>
      <c r="V197" s="1247">
        <f t="shared" si="134"/>
        <v>65373.0262925274</v>
      </c>
      <c r="W197" s="1260">
        <f t="shared" si="135"/>
        <v>0.40873202816001553</v>
      </c>
      <c r="X197" s="473">
        <f t="shared" si="143"/>
        <v>18298.273640299471</v>
      </c>
      <c r="Y197" s="474">
        <f t="shared" si="144"/>
        <v>18610.465853747788</v>
      </c>
      <c r="Z197" s="116">
        <f t="shared" si="145"/>
        <v>4370.1045813381716</v>
      </c>
      <c r="AA197" s="116">
        <f t="shared" si="146"/>
        <v>0</v>
      </c>
      <c r="AB197" s="116">
        <f t="shared" si="147"/>
        <v>24094.18221714197</v>
      </c>
      <c r="AC197" s="116">
        <f t="shared" si="148"/>
        <v>65373.0262925274</v>
      </c>
      <c r="AD197" s="475">
        <f t="shared" si="149"/>
        <v>4610.3319707763912</v>
      </c>
      <c r="AE197" s="579">
        <f t="shared" si="150"/>
        <v>0.27990556163668212</v>
      </c>
      <c r="AF197" s="100">
        <f t="shared" si="151"/>
        <v>0.28468111251987577</v>
      </c>
      <c r="AG197" s="100">
        <f t="shared" si="152"/>
        <v>6.6848742198090741E-2</v>
      </c>
      <c r="AH197" s="100">
        <f t="shared" si="165"/>
        <v>0</v>
      </c>
      <c r="AI197" s="100">
        <f t="shared" si="153"/>
        <v>0.36856458364535138</v>
      </c>
      <c r="AJ197" s="100">
        <f t="shared" si="154"/>
        <v>1</v>
      </c>
      <c r="AK197" s="1250">
        <f t="shared" si="155"/>
        <v>18298.273640299471</v>
      </c>
      <c r="AL197" s="1251">
        <f t="shared" si="156"/>
        <v>0</v>
      </c>
      <c r="AM197" s="1251">
        <f t="shared" si="157"/>
        <v>0</v>
      </c>
      <c r="AN197" s="1251">
        <f t="shared" si="158"/>
        <v>18298.273640299471</v>
      </c>
      <c r="AO197" s="1022">
        <f t="shared" si="159"/>
        <v>0</v>
      </c>
    </row>
    <row r="198" spans="1:41">
      <c r="A198" s="89">
        <f>'Input data'!A138</f>
        <v>2038</v>
      </c>
      <c r="B198" s="152">
        <f>'Input data'!B138</f>
        <v>68.788494999999998</v>
      </c>
      <c r="C198" s="204">
        <f>'Input data'!C138</f>
        <v>6896.2705236743814</v>
      </c>
      <c r="D198" s="475">
        <f>'Input data'!E138</f>
        <v>29296855.10761394</v>
      </c>
      <c r="E198" s="473">
        <f>'Input data'!J138*C198</f>
        <v>82969.345325173606</v>
      </c>
      <c r="F198" s="474">
        <f>'Input data'!L138</f>
        <v>112266.20043278755</v>
      </c>
      <c r="G198" s="474">
        <f t="shared" si="171"/>
        <v>13687.941669523079</v>
      </c>
      <c r="H198" s="474">
        <f t="shared" si="160"/>
        <v>61414.159325974906</v>
      </c>
      <c r="I198" s="475">
        <f t="shared" si="136"/>
        <v>29296.855107613941</v>
      </c>
      <c r="J198" s="100">
        <f t="shared" si="170"/>
        <v>0.4</v>
      </c>
      <c r="K198" s="474">
        <f t="shared" si="162"/>
        <v>9915.5868632216952</v>
      </c>
      <c r="L198" s="474">
        <f t="shared" si="137"/>
        <v>0</v>
      </c>
      <c r="M198" s="475">
        <f t="shared" si="163"/>
        <v>9915.5868632216952</v>
      </c>
      <c r="N198" s="579">
        <f t="shared" si="169"/>
        <v>0.5</v>
      </c>
      <c r="O198" s="475">
        <f t="shared" si="138"/>
        <v>751.91700000000026</v>
      </c>
      <c r="P198" s="1043">
        <f t="shared" si="166"/>
        <v>10667.503863221695</v>
      </c>
      <c r="Q198" s="467">
        <f t="shared" si="139"/>
        <v>64434.597132276285</v>
      </c>
      <c r="R198" s="467">
        <f t="shared" si="164"/>
        <v>50746.655462753202</v>
      </c>
      <c r="S198" s="518">
        <f t="shared" si="140"/>
        <v>1.083023117770082</v>
      </c>
      <c r="T198" s="118" t="str">
        <f t="shared" si="141"/>
        <v>No</v>
      </c>
      <c r="U198" s="1259">
        <f t="shared" si="142"/>
        <v>1</v>
      </c>
      <c r="V198" s="1247">
        <f t="shared" si="134"/>
        <v>65409.716365079643</v>
      </c>
      <c r="W198" s="1260">
        <f t="shared" si="135"/>
        <v>0.41736946549429477</v>
      </c>
      <c r="X198" s="473">
        <f t="shared" si="143"/>
        <v>17578.113064568362</v>
      </c>
      <c r="Y198" s="474">
        <f t="shared" si="144"/>
        <v>18362.772993773375</v>
      </c>
      <c r="Z198" s="116">
        <f t="shared" si="145"/>
        <v>4501.2599777522119</v>
      </c>
      <c r="AA198" s="116">
        <f t="shared" si="146"/>
        <v>0</v>
      </c>
      <c r="AB198" s="116">
        <f t="shared" si="147"/>
        <v>24967.570328985694</v>
      </c>
      <c r="AC198" s="116">
        <f t="shared" si="148"/>
        <v>65409.716365079643</v>
      </c>
      <c r="AD198" s="475">
        <f t="shared" si="149"/>
        <v>3890.1713950452831</v>
      </c>
      <c r="AE198" s="579">
        <f t="shared" si="150"/>
        <v>0.26873856120178513</v>
      </c>
      <c r="AF198" s="100">
        <f t="shared" si="151"/>
        <v>0.28073463721021008</v>
      </c>
      <c r="AG198" s="100">
        <f t="shared" si="152"/>
        <v>6.8816381233466173E-2</v>
      </c>
      <c r="AH198" s="100">
        <f t="shared" si="165"/>
        <v>0</v>
      </c>
      <c r="AI198" s="100">
        <f t="shared" si="153"/>
        <v>0.38171042035453862</v>
      </c>
      <c r="AJ198" s="100">
        <f t="shared" si="154"/>
        <v>0.99999999999999989</v>
      </c>
      <c r="AK198" s="1250">
        <f t="shared" si="155"/>
        <v>17578.113064568366</v>
      </c>
      <c r="AL198" s="1251">
        <f t="shared" si="156"/>
        <v>0</v>
      </c>
      <c r="AM198" s="1251">
        <f t="shared" si="157"/>
        <v>0</v>
      </c>
      <c r="AN198" s="1251">
        <f t="shared" si="158"/>
        <v>17578.113064568366</v>
      </c>
      <c r="AO198" s="1022">
        <f t="shared" si="159"/>
        <v>0</v>
      </c>
    </row>
    <row r="199" spans="1:41">
      <c r="A199" s="89">
        <f>'Input data'!A139</f>
        <v>2039</v>
      </c>
      <c r="B199" s="152">
        <f>'Input data'!B139</f>
        <v>69.256822999999997</v>
      </c>
      <c r="C199" s="204">
        <f>'Input data'!C139</f>
        <v>7141.3467562484384</v>
      </c>
      <c r="D199" s="475">
        <f>'Input data'!E139</f>
        <v>27723359.898958791</v>
      </c>
      <c r="E199" s="473">
        <f>'Input data'!J139*C199</f>
        <v>85917.868661319575</v>
      </c>
      <c r="F199" s="474">
        <f>'Input data'!L139</f>
        <v>113641.22856027837</v>
      </c>
      <c r="G199" s="474">
        <f t="shared" si="171"/>
        <v>13687.941669523079</v>
      </c>
      <c r="H199" s="474">
        <f t="shared" si="160"/>
        <v>61629.392872101351</v>
      </c>
      <c r="I199" s="475">
        <f t="shared" si="136"/>
        <v>27723.359898958792</v>
      </c>
      <c r="J199" s="100">
        <f t="shared" si="170"/>
        <v>0.4</v>
      </c>
      <c r="K199" s="474">
        <f t="shared" si="162"/>
        <v>9383.0338515426902</v>
      </c>
      <c r="L199" s="474">
        <f t="shared" si="137"/>
        <v>0</v>
      </c>
      <c r="M199" s="475">
        <f t="shared" si="163"/>
        <v>9383.0338515426902</v>
      </c>
      <c r="N199" s="579">
        <f t="shared" si="169"/>
        <v>0.5</v>
      </c>
      <c r="O199" s="475">
        <f t="shared" si="138"/>
        <v>751.91700000000026</v>
      </c>
      <c r="P199" s="1043">
        <f t="shared" si="166"/>
        <v>10134.95085154269</v>
      </c>
      <c r="Q199" s="467">
        <f t="shared" si="139"/>
        <v>65182.38369008174</v>
      </c>
      <c r="R199" s="467">
        <f t="shared" si="164"/>
        <v>51494.442020558665</v>
      </c>
      <c r="S199" s="518">
        <f t="shared" si="140"/>
        <v>1.0606832815673668</v>
      </c>
      <c r="T199" s="118" t="str">
        <f t="shared" si="141"/>
        <v>No</v>
      </c>
      <c r="U199" s="1259">
        <f t="shared" si="142"/>
        <v>1</v>
      </c>
      <c r="V199" s="1247">
        <f t="shared" si="134"/>
        <v>65092.86080957191</v>
      </c>
      <c r="W199" s="1260">
        <f t="shared" si="135"/>
        <v>0.42720734689131856</v>
      </c>
      <c r="X199" s="473">
        <f t="shared" si="143"/>
        <v>16634.015939375273</v>
      </c>
      <c r="Y199" s="474">
        <f t="shared" si="144"/>
        <v>17969.487178372725</v>
      </c>
      <c r="Z199" s="116">
        <f t="shared" si="145"/>
        <v>4634.5022640663983</v>
      </c>
      <c r="AA199" s="116">
        <f t="shared" si="146"/>
        <v>0</v>
      </c>
      <c r="AB199" s="116">
        <f t="shared" si="147"/>
        <v>25854.855427757517</v>
      </c>
      <c r="AC199" s="116">
        <f t="shared" si="148"/>
        <v>65092.86080957191</v>
      </c>
      <c r="AD199" s="475">
        <f t="shared" si="149"/>
        <v>2946.0742698521935</v>
      </c>
      <c r="AE199" s="579">
        <f t="shared" si="150"/>
        <v>0.25554286188216263</v>
      </c>
      <c r="AF199" s="100">
        <f t="shared" si="151"/>
        <v>0.27605926294962152</v>
      </c>
      <c r="AG199" s="100">
        <f t="shared" si="152"/>
        <v>7.1198318931235155E-2</v>
      </c>
      <c r="AH199" s="100">
        <f t="shared" si="165"/>
        <v>0</v>
      </c>
      <c r="AI199" s="100">
        <f t="shared" si="153"/>
        <v>0.39719955623698072</v>
      </c>
      <c r="AJ199" s="100">
        <f t="shared" si="154"/>
        <v>1</v>
      </c>
      <c r="AK199" s="1250">
        <f t="shared" si="155"/>
        <v>16634.015939375277</v>
      </c>
      <c r="AL199" s="1251">
        <f t="shared" si="156"/>
        <v>0</v>
      </c>
      <c r="AM199" s="1251">
        <f t="shared" si="157"/>
        <v>0</v>
      </c>
      <c r="AN199" s="1251">
        <f t="shared" si="158"/>
        <v>16634.015939375277</v>
      </c>
      <c r="AO199" s="1022">
        <f t="shared" si="159"/>
        <v>0</v>
      </c>
    </row>
    <row r="200" spans="1:41">
      <c r="A200" s="89">
        <f>'Input data'!A140</f>
        <v>2040</v>
      </c>
      <c r="B200" s="152">
        <f>'Input data'!B140</f>
        <v>69.713937000000001</v>
      </c>
      <c r="C200" s="204">
        <f>'Input data'!C140</f>
        <v>7387.5940460773872</v>
      </c>
      <c r="D200" s="475">
        <f>'Input data'!E140</f>
        <v>25858520.356594972</v>
      </c>
      <c r="E200" s="473">
        <f>'Input data'!J140*C200</f>
        <v>88880.481040730767</v>
      </c>
      <c r="F200" s="474">
        <f>'Input data'!L140</f>
        <v>114739.00139732572</v>
      </c>
      <c r="G200" s="474">
        <f t="shared" si="171"/>
        <v>13687.941669523079</v>
      </c>
      <c r="H200" s="474">
        <f t="shared" si="160"/>
        <v>61579.29806274733</v>
      </c>
      <c r="I200" s="475">
        <f t="shared" si="136"/>
        <v>25858.520356594971</v>
      </c>
      <c r="J200" s="100">
        <f t="shared" si="170"/>
        <v>0.4</v>
      </c>
      <c r="K200" s="474">
        <f t="shared" si="162"/>
        <v>8751.8746912725001</v>
      </c>
      <c r="L200" s="474">
        <f t="shared" si="137"/>
        <v>0</v>
      </c>
      <c r="M200" s="475">
        <f t="shared" si="163"/>
        <v>8751.8746912725001</v>
      </c>
      <c r="N200" s="579">
        <f t="shared" si="169"/>
        <v>0.5</v>
      </c>
      <c r="O200" s="475">
        <f t="shared" si="138"/>
        <v>751.91700000000026</v>
      </c>
      <c r="P200" s="1043">
        <f t="shared" si="166"/>
        <v>9503.7916912724995</v>
      </c>
      <c r="Q200" s="467">
        <f t="shared" si="139"/>
        <v>65763.448040997901</v>
      </c>
      <c r="R200" s="467">
        <f t="shared" si="164"/>
        <v>52075.506371474825</v>
      </c>
      <c r="S200" s="518">
        <f t="shared" si="140"/>
        <v>1.03636280713302</v>
      </c>
      <c r="T200" s="118" t="str">
        <f t="shared" si="141"/>
        <v>No</v>
      </c>
      <c r="U200" s="1259">
        <f t="shared" si="142"/>
        <v>1</v>
      </c>
      <c r="V200" s="1247">
        <f t="shared" si="134"/>
        <v>64490.665570284822</v>
      </c>
      <c r="W200" s="1260">
        <f t="shared" si="135"/>
        <v>0.43793596959274272</v>
      </c>
      <c r="X200" s="473">
        <f t="shared" si="143"/>
        <v>15515.112213956982</v>
      </c>
      <c r="Y200" s="474">
        <f t="shared" si="144"/>
        <v>17460.791853884657</v>
      </c>
      <c r="Z200" s="116">
        <f t="shared" si="145"/>
        <v>4768.3812271582874</v>
      </c>
      <c r="AA200" s="116">
        <f t="shared" si="146"/>
        <v>0</v>
      </c>
      <c r="AB200" s="116">
        <f t="shared" si="147"/>
        <v>26746.380275284904</v>
      </c>
      <c r="AC200" s="116">
        <f t="shared" si="148"/>
        <v>64490.665570284822</v>
      </c>
      <c r="AD200" s="475">
        <f t="shared" si="149"/>
        <v>1827.1705444339023</v>
      </c>
      <c r="AE200" s="579">
        <f t="shared" si="150"/>
        <v>0.24057919199248945</v>
      </c>
      <c r="AF200" s="100">
        <f t="shared" si="151"/>
        <v>0.27074913399451744</v>
      </c>
      <c r="AG200" s="100">
        <f t="shared" si="152"/>
        <v>7.3939091572275545E-2</v>
      </c>
      <c r="AH200" s="100">
        <f t="shared" si="165"/>
        <v>0</v>
      </c>
      <c r="AI200" s="100">
        <f t="shared" si="153"/>
        <v>0.4147325824407177</v>
      </c>
      <c r="AJ200" s="100">
        <f t="shared" si="154"/>
        <v>1.0000000000000002</v>
      </c>
      <c r="AK200" s="1250">
        <f t="shared" si="155"/>
        <v>15515.112213956982</v>
      </c>
      <c r="AL200" s="1251">
        <f t="shared" si="156"/>
        <v>0</v>
      </c>
      <c r="AM200" s="1251">
        <f t="shared" si="157"/>
        <v>0</v>
      </c>
      <c r="AN200" s="1251">
        <f t="shared" si="158"/>
        <v>15515.112213956982</v>
      </c>
      <c r="AO200" s="1022">
        <f t="shared" si="159"/>
        <v>0</v>
      </c>
    </row>
    <row r="201" spans="1:41">
      <c r="A201" s="89">
        <f>'Input data'!A141</f>
        <v>2041</v>
      </c>
      <c r="B201" s="152">
        <f>'Input data'!B141</f>
        <v>70.160651999999999</v>
      </c>
      <c r="C201" s="204">
        <f>'Input data'!C141</f>
        <v>7634.1583288588727</v>
      </c>
      <c r="D201" s="475">
        <f>'Input data'!E141</f>
        <v>24072917.568159234</v>
      </c>
      <c r="E201" s="473">
        <f>'Input data'!J141*C201</f>
        <v>91846.907176817287</v>
      </c>
      <c r="F201" s="474">
        <f>'Input data'!L141</f>
        <v>115919.82474497652</v>
      </c>
      <c r="G201" s="474">
        <f t="shared" si="171"/>
        <v>13687.941669523079</v>
      </c>
      <c r="H201" s="474">
        <f t="shared" si="160"/>
        <v>61605.751525036743</v>
      </c>
      <c r="I201" s="475">
        <f t="shared" si="136"/>
        <v>24072.917568159235</v>
      </c>
      <c r="J201" s="100">
        <f t="shared" si="170"/>
        <v>0.4</v>
      </c>
      <c r="K201" s="474">
        <f t="shared" si="162"/>
        <v>8147.5333895556469</v>
      </c>
      <c r="L201" s="474">
        <f t="shared" si="137"/>
        <v>0</v>
      </c>
      <c r="M201" s="475">
        <f t="shared" si="163"/>
        <v>8147.5333895556469</v>
      </c>
      <c r="N201" s="579">
        <f t="shared" si="169"/>
        <v>0.5</v>
      </c>
      <c r="O201" s="475">
        <f t="shared" si="138"/>
        <v>751.91700000000026</v>
      </c>
      <c r="P201" s="1043">
        <f t="shared" si="166"/>
        <v>8899.4503895556463</v>
      </c>
      <c r="Q201" s="467">
        <f t="shared" si="139"/>
        <v>66394.242805004178</v>
      </c>
      <c r="R201" s="467">
        <f t="shared" si="164"/>
        <v>52706.301135481102</v>
      </c>
      <c r="S201" s="518">
        <f t="shared" si="140"/>
        <v>1.0145486373359089</v>
      </c>
      <c r="T201" s="118" t="str">
        <f t="shared" si="141"/>
        <v>No</v>
      </c>
      <c r="U201" s="1259">
        <f t="shared" si="142"/>
        <v>1</v>
      </c>
      <c r="V201" s="1247">
        <f t="shared" si="134"/>
        <v>63969.332480867903</v>
      </c>
      <c r="W201" s="1260">
        <f t="shared" si="135"/>
        <v>0.44815882337986312</v>
      </c>
      <c r="X201" s="473">
        <f t="shared" si="143"/>
        <v>14443.75054089554</v>
      </c>
      <c r="Y201" s="474">
        <f t="shared" si="144"/>
        <v>16984.096629513395</v>
      </c>
      <c r="Z201" s="116">
        <f t="shared" si="145"/>
        <v>4902.4325319958352</v>
      </c>
      <c r="AA201" s="116">
        <f t="shared" si="146"/>
        <v>0</v>
      </c>
      <c r="AB201" s="116">
        <f t="shared" si="147"/>
        <v>27639.05277846313</v>
      </c>
      <c r="AC201" s="116">
        <f t="shared" si="148"/>
        <v>63969.332480867903</v>
      </c>
      <c r="AD201" s="475">
        <f t="shared" si="149"/>
        <v>755.808871372461</v>
      </c>
      <c r="AE201" s="579">
        <f t="shared" si="150"/>
        <v>0.22579179711177089</v>
      </c>
      <c r="AF201" s="100">
        <f t="shared" si="151"/>
        <v>0.26550373391176213</v>
      </c>
      <c r="AG201" s="100">
        <f t="shared" si="152"/>
        <v>7.6637231339909101E-2</v>
      </c>
      <c r="AH201" s="100">
        <f t="shared" si="165"/>
        <v>0</v>
      </c>
      <c r="AI201" s="100">
        <f t="shared" si="153"/>
        <v>0.43206723763655785</v>
      </c>
      <c r="AJ201" s="100">
        <f t="shared" si="154"/>
        <v>1</v>
      </c>
      <c r="AK201" s="1250">
        <f t="shared" si="155"/>
        <v>14443.75054089554</v>
      </c>
      <c r="AL201" s="1251">
        <f t="shared" si="156"/>
        <v>0</v>
      </c>
      <c r="AM201" s="1251">
        <f t="shared" si="157"/>
        <v>0</v>
      </c>
      <c r="AN201" s="1251">
        <f t="shared" si="158"/>
        <v>14443.75054089554</v>
      </c>
      <c r="AO201" s="1022">
        <f t="shared" si="159"/>
        <v>0</v>
      </c>
    </row>
    <row r="202" spans="1:41">
      <c r="A202" s="89">
        <f>'Input data'!A142</f>
        <v>2042</v>
      </c>
      <c r="B202" s="152">
        <f>'Input data'!B142</f>
        <v>70.595131999999992</v>
      </c>
      <c r="C202" s="204">
        <f>'Input data'!C142</f>
        <v>7883.3906371486164</v>
      </c>
      <c r="D202" s="475">
        <f>'Input data'!E142</f>
        <v>22453239.900567327</v>
      </c>
      <c r="E202" s="473">
        <f>'Input data'!J142*C202</f>
        <v>94845.432449527172</v>
      </c>
      <c r="F202" s="474">
        <f>'Input data'!L142</f>
        <v>117298.67235009449</v>
      </c>
      <c r="G202" s="474">
        <f t="shared" si="171"/>
        <v>13687.941669523079</v>
      </c>
      <c r="H202" s="474">
        <f t="shared" si="160"/>
        <v>61806.336505337909</v>
      </c>
      <c r="I202" s="475">
        <f t="shared" si="136"/>
        <v>22453.239900567325</v>
      </c>
      <c r="J202" s="100">
        <f t="shared" si="170"/>
        <v>0.4</v>
      </c>
      <c r="K202" s="474">
        <f t="shared" si="162"/>
        <v>7599.3498202122591</v>
      </c>
      <c r="L202" s="474">
        <f t="shared" si="137"/>
        <v>0</v>
      </c>
      <c r="M202" s="475">
        <f t="shared" si="163"/>
        <v>7599.3498202122591</v>
      </c>
      <c r="N202" s="579">
        <f t="shared" si="169"/>
        <v>0.5</v>
      </c>
      <c r="O202" s="475">
        <f t="shared" si="138"/>
        <v>751.91700000000026</v>
      </c>
      <c r="P202" s="1043">
        <f t="shared" si="166"/>
        <v>8351.2668202122586</v>
      </c>
      <c r="Q202" s="467">
        <f t="shared" si="139"/>
        <v>67143.011354648726</v>
      </c>
      <c r="R202" s="467">
        <f t="shared" si="164"/>
        <v>53455.069685125651</v>
      </c>
      <c r="S202" s="518">
        <f t="shared" si="140"/>
        <v>0.99597552760567798</v>
      </c>
      <c r="T202" s="118" t="str">
        <f t="shared" si="141"/>
        <v>Yes</v>
      </c>
      <c r="U202" s="1259">
        <f t="shared" si="142"/>
        <v>0.99597552760567798</v>
      </c>
      <c r="V202" s="1247">
        <f t="shared" si="134"/>
        <v>63843.602664968872</v>
      </c>
      <c r="W202" s="1260">
        <f t="shared" si="135"/>
        <v>0.45571760203373313</v>
      </c>
      <c r="X202" s="473">
        <f t="shared" si="143"/>
        <v>13687.941669523074</v>
      </c>
      <c r="Y202" s="474">
        <f t="shared" si="144"/>
        <v>16576.341892674784</v>
      </c>
      <c r="Z202" s="116">
        <f t="shared" si="145"/>
        <v>5037.9343806700135</v>
      </c>
      <c r="AA202" s="116">
        <f t="shared" si="146"/>
        <v>0</v>
      </c>
      <c r="AB202" s="116">
        <f t="shared" si="147"/>
        <v>28541.384722100996</v>
      </c>
      <c r="AC202" s="116">
        <f t="shared" si="148"/>
        <v>63843.602664968872</v>
      </c>
      <c r="AD202" s="475">
        <f t="shared" si="149"/>
        <v>0</v>
      </c>
      <c r="AE202" s="579">
        <f t="shared" si="150"/>
        <v>0.2143980148074206</v>
      </c>
      <c r="AF202" s="100">
        <f t="shared" si="151"/>
        <v>0.2596398260866043</v>
      </c>
      <c r="AG202" s="100">
        <f t="shared" si="152"/>
        <v>7.8910559090900737E-2</v>
      </c>
      <c r="AH202" s="100">
        <f t="shared" si="165"/>
        <v>0</v>
      </c>
      <c r="AI202" s="100">
        <f t="shared" si="153"/>
        <v>0.44705160001507432</v>
      </c>
      <c r="AJ202" s="100">
        <f t="shared" si="154"/>
        <v>1</v>
      </c>
      <c r="AK202" s="1250">
        <f t="shared" si="155"/>
        <v>13471.943940340394</v>
      </c>
      <c r="AL202" s="1251">
        <f t="shared" si="156"/>
        <v>203.71948564754337</v>
      </c>
      <c r="AM202" s="1251">
        <f t="shared" si="157"/>
        <v>12.278243535136586</v>
      </c>
      <c r="AN202" s="1251">
        <f t="shared" si="158"/>
        <v>13687.941669523074</v>
      </c>
      <c r="AO202" s="1022">
        <f t="shared" si="159"/>
        <v>0</v>
      </c>
    </row>
    <row r="203" spans="1:41">
      <c r="A203" s="89">
        <f>'Input data'!A143</f>
        <v>2043</v>
      </c>
      <c r="B203" s="152">
        <f>'Input data'!B143</f>
        <v>71.016168000000008</v>
      </c>
      <c r="C203" s="204">
        <f>'Input data'!C143</f>
        <v>8127.9459221782263</v>
      </c>
      <c r="D203" s="475">
        <f>'Input data'!E143</f>
        <v>20130442.654288623</v>
      </c>
      <c r="E203" s="473">
        <f>'Input data'!J143*C203</f>
        <v>97787.68824199673</v>
      </c>
      <c r="F203" s="474">
        <f>'Input data'!L143</f>
        <v>117918.13089628535</v>
      </c>
      <c r="G203" s="474">
        <f t="shared" si="171"/>
        <v>13687.941669523079</v>
      </c>
      <c r="H203" s="474">
        <f t="shared" si="160"/>
        <v>61314.789498596481</v>
      </c>
      <c r="I203" s="475">
        <f t="shared" si="136"/>
        <v>20130.442654288625</v>
      </c>
      <c r="J203" s="100">
        <f t="shared" si="170"/>
        <v>0.4</v>
      </c>
      <c r="K203" s="474">
        <f t="shared" si="162"/>
        <v>6813.1938394243116</v>
      </c>
      <c r="L203" s="474">
        <f t="shared" si="137"/>
        <v>0</v>
      </c>
      <c r="M203" s="475">
        <f t="shared" si="163"/>
        <v>6813.1938394243116</v>
      </c>
      <c r="N203" s="579">
        <f t="shared" si="169"/>
        <v>0.5</v>
      </c>
      <c r="O203" s="475">
        <f t="shared" si="138"/>
        <v>751.91700000000026</v>
      </c>
      <c r="P203" s="1043">
        <f t="shared" si="166"/>
        <v>7565.110839424312</v>
      </c>
      <c r="Q203" s="467">
        <f t="shared" si="139"/>
        <v>67437.620328695251</v>
      </c>
      <c r="R203" s="467">
        <f t="shared" si="164"/>
        <v>53749.678659172176</v>
      </c>
      <c r="S203" s="518">
        <f t="shared" si="140"/>
        <v>0.97092314235556676</v>
      </c>
      <c r="T203" s="118" t="str">
        <f t="shared" si="141"/>
        <v>Yes</v>
      </c>
      <c r="U203" s="1259">
        <f t="shared" si="142"/>
        <v>0.97092314235556676</v>
      </c>
      <c r="V203" s="1247">
        <f t="shared" si="134"/>
        <v>64168.452237113204</v>
      </c>
      <c r="W203" s="1260">
        <f t="shared" si="135"/>
        <v>0.45582200337323497</v>
      </c>
      <c r="X203" s="473">
        <f t="shared" si="143"/>
        <v>13687.941669523078</v>
      </c>
      <c r="Y203" s="474">
        <f t="shared" si="144"/>
        <v>15882.833368977179</v>
      </c>
      <c r="Z203" s="116">
        <f t="shared" si="145"/>
        <v>5170.8934398383335</v>
      </c>
      <c r="AA203" s="116">
        <f t="shared" si="146"/>
        <v>0</v>
      </c>
      <c r="AB203" s="116">
        <f t="shared" si="147"/>
        <v>29426.783758774611</v>
      </c>
      <c r="AC203" s="116">
        <f t="shared" si="148"/>
        <v>64168.452237113204</v>
      </c>
      <c r="AD203" s="475">
        <f t="shared" si="149"/>
        <v>0</v>
      </c>
      <c r="AE203" s="579">
        <f t="shared" si="150"/>
        <v>0.21331263560703997</v>
      </c>
      <c r="AF203" s="100">
        <f t="shared" si="151"/>
        <v>0.24751778818487694</v>
      </c>
      <c r="AG203" s="100">
        <f t="shared" si="152"/>
        <v>8.0583109917175724E-2</v>
      </c>
      <c r="AH203" s="100">
        <f t="shared" si="165"/>
        <v>0</v>
      </c>
      <c r="AI203" s="100">
        <f t="shared" si="153"/>
        <v>0.45858646629090732</v>
      </c>
      <c r="AJ203" s="100">
        <f t="shared" si="154"/>
        <v>1</v>
      </c>
      <c r="AK203" s="1250">
        <f t="shared" si="155"/>
        <v>12078.265592573174</v>
      </c>
      <c r="AL203" s="1251">
        <f t="shared" si="156"/>
        <v>1517.5354557398032</v>
      </c>
      <c r="AM203" s="1251">
        <f t="shared" si="157"/>
        <v>92.140621210098971</v>
      </c>
      <c r="AN203" s="1251">
        <f t="shared" si="158"/>
        <v>13687.941669523076</v>
      </c>
      <c r="AO203" s="1022">
        <f t="shared" si="159"/>
        <v>0</v>
      </c>
    </row>
    <row r="204" spans="1:41">
      <c r="A204" s="89">
        <f>'Input data'!A144</f>
        <v>2044</v>
      </c>
      <c r="B204" s="152">
        <f>'Input data'!B144</f>
        <v>71.423670999999999</v>
      </c>
      <c r="C204" s="204">
        <f>'Input data'!C144</f>
        <v>8368.8893349840855</v>
      </c>
      <c r="D204" s="475">
        <f>'Input data'!E144</f>
        <v>17937118.955715362</v>
      </c>
      <c r="E204" s="473">
        <f>'Input data'!J144*C204</f>
        <v>100686.48943494412</v>
      </c>
      <c r="F204" s="474">
        <f>'Input data'!L144</f>
        <v>118623.60839065947</v>
      </c>
      <c r="G204" s="474">
        <f t="shared" si="171"/>
        <v>13687.941669523079</v>
      </c>
      <c r="H204" s="474">
        <f t="shared" si="160"/>
        <v>60919.812676900096</v>
      </c>
      <c r="I204" s="475">
        <f t="shared" si="136"/>
        <v>17937.118955715363</v>
      </c>
      <c r="J204" s="100">
        <f t="shared" si="170"/>
        <v>0.4</v>
      </c>
      <c r="K204" s="474">
        <f t="shared" si="162"/>
        <v>6070.8584736493767</v>
      </c>
      <c r="L204" s="474">
        <f t="shared" si="137"/>
        <v>0</v>
      </c>
      <c r="M204" s="475">
        <f t="shared" si="163"/>
        <v>6070.8584736493767</v>
      </c>
      <c r="N204" s="579">
        <f t="shared" si="169"/>
        <v>0.5</v>
      </c>
      <c r="O204" s="475">
        <f t="shared" si="138"/>
        <v>751.91700000000026</v>
      </c>
      <c r="P204" s="1043">
        <f t="shared" si="166"/>
        <v>6822.7754736493771</v>
      </c>
      <c r="Q204" s="467">
        <f t="shared" si="139"/>
        <v>67784.97887277379</v>
      </c>
      <c r="R204" s="467">
        <f t="shared" si="164"/>
        <v>54097.037203250715</v>
      </c>
      <c r="S204" s="518">
        <f t="shared" si="140"/>
        <v>0.94869289052738359</v>
      </c>
      <c r="T204" s="118" t="str">
        <f t="shared" si="141"/>
        <v>Yes</v>
      </c>
      <c r="U204" s="1259">
        <f t="shared" si="142"/>
        <v>0.94869289052738359</v>
      </c>
      <c r="V204" s="1247">
        <f t="shared" si="134"/>
        <v>64526.571187408772</v>
      </c>
      <c r="W204" s="1260">
        <f t="shared" si="135"/>
        <v>0.45603938319844894</v>
      </c>
      <c r="X204" s="473">
        <f t="shared" si="143"/>
        <v>13687.941669523074</v>
      </c>
      <c r="Y204" s="474">
        <f t="shared" si="144"/>
        <v>15237.634500805158</v>
      </c>
      <c r="Z204" s="116">
        <f t="shared" si="145"/>
        <v>5301.8888075139585</v>
      </c>
      <c r="AA204" s="116">
        <f t="shared" si="146"/>
        <v>0</v>
      </c>
      <c r="AB204" s="116">
        <f t="shared" si="147"/>
        <v>30299.106209566587</v>
      </c>
      <c r="AC204" s="116">
        <f t="shared" si="148"/>
        <v>64526.571187408772</v>
      </c>
      <c r="AD204" s="475">
        <f t="shared" si="149"/>
        <v>0</v>
      </c>
      <c r="AE204" s="579">
        <f t="shared" si="150"/>
        <v>0.21212876211519566</v>
      </c>
      <c r="AF204" s="100">
        <f t="shared" si="151"/>
        <v>0.23614511387176443</v>
      </c>
      <c r="AG204" s="100">
        <f t="shared" si="152"/>
        <v>8.2165977673218274E-2</v>
      </c>
      <c r="AH204" s="100">
        <f t="shared" si="165"/>
        <v>0</v>
      </c>
      <c r="AI204" s="100">
        <f t="shared" si="153"/>
        <v>0.46956014633982174</v>
      </c>
      <c r="AJ204" s="100">
        <f t="shared" si="154"/>
        <v>1.0000000000000002</v>
      </c>
      <c r="AK204" s="1250">
        <f t="shared" si="155"/>
        <v>10762.271373429219</v>
      </c>
      <c r="AL204" s="1251">
        <f t="shared" si="156"/>
        <v>2757.1217501036217</v>
      </c>
      <c r="AM204" s="1251">
        <f t="shared" si="157"/>
        <v>168.54854599023454</v>
      </c>
      <c r="AN204" s="1251">
        <f t="shared" si="158"/>
        <v>13687.941669523076</v>
      </c>
      <c r="AO204" s="1022">
        <f t="shared" si="159"/>
        <v>0</v>
      </c>
    </row>
    <row r="205" spans="1:41">
      <c r="A205" s="89">
        <f>'Input data'!A145</f>
        <v>2045</v>
      </c>
      <c r="B205" s="152">
        <f>'Input data'!B145</f>
        <v>71.816201000000007</v>
      </c>
      <c r="C205" s="204">
        <f>'Input data'!C145</f>
        <v>8606.6033634151627</v>
      </c>
      <c r="D205" s="475">
        <f>'Input data'!E145</f>
        <v>16782742.966516778</v>
      </c>
      <c r="E205" s="473">
        <f>'Input data'!J145*C205</f>
        <v>103546.43775713198</v>
      </c>
      <c r="F205" s="474">
        <f>'Input data'!L145</f>
        <v>120329.18072364875</v>
      </c>
      <c r="G205" s="474">
        <f t="shared" si="171"/>
        <v>13687.941669523079</v>
      </c>
      <c r="H205" s="474">
        <f t="shared" si="160"/>
        <v>61477.544628683609</v>
      </c>
      <c r="I205" s="475">
        <f t="shared" si="136"/>
        <v>16782.742966516777</v>
      </c>
      <c r="J205" s="100">
        <f t="shared" si="170"/>
        <v>0.4</v>
      </c>
      <c r="K205" s="474">
        <f t="shared" si="162"/>
        <v>5680.1573095936728</v>
      </c>
      <c r="L205" s="474">
        <f t="shared" si="137"/>
        <v>0</v>
      </c>
      <c r="M205" s="475">
        <f t="shared" si="163"/>
        <v>5680.1573095936728</v>
      </c>
      <c r="N205" s="579">
        <f t="shared" si="169"/>
        <v>0.5</v>
      </c>
      <c r="O205" s="475">
        <f t="shared" si="138"/>
        <v>751.91700000000026</v>
      </c>
      <c r="P205" s="1043">
        <f t="shared" si="166"/>
        <v>6432.0743095936732</v>
      </c>
      <c r="Q205" s="467">
        <f t="shared" si="139"/>
        <v>68733.411988613007</v>
      </c>
      <c r="R205" s="467">
        <f t="shared" si="164"/>
        <v>55045.470319089931</v>
      </c>
      <c r="S205" s="518">
        <f t="shared" si="140"/>
        <v>0.93832145251737653</v>
      </c>
      <c r="T205" s="118" t="str">
        <f t="shared" si="141"/>
        <v>Yes</v>
      </c>
      <c r="U205" s="1259">
        <f t="shared" si="142"/>
        <v>0.93832145251737653</v>
      </c>
      <c r="V205" s="1247">
        <f t="shared" si="134"/>
        <v>65283.710404558835</v>
      </c>
      <c r="W205" s="1260">
        <f t="shared" si="135"/>
        <v>0.45745736809684456</v>
      </c>
      <c r="X205" s="473">
        <f t="shared" si="143"/>
        <v>13687.941669523072</v>
      </c>
      <c r="Y205" s="474">
        <f t="shared" si="144"/>
        <v>15004.90345071206</v>
      </c>
      <c r="Z205" s="116">
        <f t="shared" si="145"/>
        <v>5431.1284335047867</v>
      </c>
      <c r="AA205" s="116">
        <f t="shared" si="146"/>
        <v>0</v>
      </c>
      <c r="AB205" s="116">
        <f t="shared" si="147"/>
        <v>31159.736850818917</v>
      </c>
      <c r="AC205" s="116">
        <f t="shared" si="148"/>
        <v>65283.710404558835</v>
      </c>
      <c r="AD205" s="475">
        <f t="shared" si="149"/>
        <v>0</v>
      </c>
      <c r="AE205" s="579">
        <f t="shared" si="150"/>
        <v>0.20966856180048291</v>
      </c>
      <c r="AF205" s="100">
        <f t="shared" si="151"/>
        <v>0.22984146210023398</v>
      </c>
      <c r="AG205" s="100">
        <f t="shared" si="152"/>
        <v>8.3192704578959178E-2</v>
      </c>
      <c r="AH205" s="100">
        <f t="shared" si="165"/>
        <v>0</v>
      </c>
      <c r="AI205" s="100">
        <f t="shared" si="153"/>
        <v>0.47729727152032397</v>
      </c>
      <c r="AJ205" s="100">
        <f t="shared" si="154"/>
        <v>1</v>
      </c>
      <c r="AK205" s="1250">
        <f t="shared" si="155"/>
        <v>10069.645779910066</v>
      </c>
      <c r="AL205" s="1251">
        <f t="shared" si="156"/>
        <v>3408.6035939880107</v>
      </c>
      <c r="AM205" s="1251">
        <f t="shared" si="157"/>
        <v>209.69229562499453</v>
      </c>
      <c r="AN205" s="1251">
        <f t="shared" si="158"/>
        <v>13687.941669523072</v>
      </c>
      <c r="AO205" s="1022">
        <f t="shared" si="159"/>
        <v>0</v>
      </c>
    </row>
    <row r="206" spans="1:41">
      <c r="A206" s="89">
        <f>'Input data'!A146</f>
        <v>2046</v>
      </c>
      <c r="B206" s="152">
        <f>'Input data'!B146</f>
        <v>72.192155</v>
      </c>
      <c r="C206" s="204">
        <f>'Input data'!C146</f>
        <v>8845.4005301521538</v>
      </c>
      <c r="D206" s="475">
        <f>'Input data'!E146</f>
        <v>13700884.827145061</v>
      </c>
      <c r="E206" s="473">
        <f>'Input data'!J146*C206</f>
        <v>106419.41736569845</v>
      </c>
      <c r="F206" s="474">
        <f>'Input data'!L146</f>
        <v>120120.30219284352</v>
      </c>
      <c r="G206" s="474">
        <f t="shared" si="171"/>
        <v>13687.941669523079</v>
      </c>
      <c r="H206" s="474">
        <f t="shared" si="160"/>
        <v>60233.904042723094</v>
      </c>
      <c r="I206" s="475">
        <f t="shared" si="136"/>
        <v>13700.884827145061</v>
      </c>
      <c r="J206" s="100">
        <f t="shared" si="170"/>
        <v>0.4</v>
      </c>
      <c r="K206" s="474">
        <f t="shared" si="162"/>
        <v>4637.0954529944229</v>
      </c>
      <c r="L206" s="474">
        <f t="shared" si="137"/>
        <v>0</v>
      </c>
      <c r="M206" s="475">
        <f t="shared" si="163"/>
        <v>4637.0954529944229</v>
      </c>
      <c r="N206" s="579">
        <f t="shared" si="169"/>
        <v>0.5</v>
      </c>
      <c r="O206" s="475">
        <f t="shared" si="138"/>
        <v>751.91700000000026</v>
      </c>
      <c r="P206" s="1043">
        <f t="shared" si="166"/>
        <v>5389.0124529944233</v>
      </c>
      <c r="Q206" s="467">
        <f t="shared" si="139"/>
        <v>68532.83325925174</v>
      </c>
      <c r="R206" s="467">
        <f t="shared" si="164"/>
        <v>54844.891589728664</v>
      </c>
      <c r="S206" s="518">
        <f t="shared" si="140"/>
        <v>0.90934833261160075</v>
      </c>
      <c r="T206" s="118" t="str">
        <f t="shared" si="141"/>
        <v>Yes</v>
      </c>
      <c r="U206" s="1259">
        <f t="shared" si="142"/>
        <v>0.90934833261160075</v>
      </c>
      <c r="V206" s="1247">
        <f t="shared" si="134"/>
        <v>65275.410603114848</v>
      </c>
      <c r="W206" s="1260">
        <f t="shared" si="135"/>
        <v>0.45658303041628712</v>
      </c>
      <c r="X206" s="473">
        <f t="shared" si="143"/>
        <v>13687.941669523079</v>
      </c>
      <c r="Y206" s="474">
        <f t="shared" si="144"/>
        <v>14002.223061740435</v>
      </c>
      <c r="Z206" s="116">
        <f t="shared" si="145"/>
        <v>5560.9569367717122</v>
      </c>
      <c r="AA206" s="116">
        <f t="shared" si="146"/>
        <v>0</v>
      </c>
      <c r="AB206" s="116">
        <f t="shared" si="147"/>
        <v>32024.288935079625</v>
      </c>
      <c r="AC206" s="116">
        <f t="shared" si="148"/>
        <v>65275.410603114848</v>
      </c>
      <c r="AD206" s="475">
        <f t="shared" si="149"/>
        <v>0</v>
      </c>
      <c r="AE206" s="579">
        <f t="shared" si="150"/>
        <v>0.20969522126406831</v>
      </c>
      <c r="AF206" s="100">
        <f t="shared" si="151"/>
        <v>0.2145099193151957</v>
      </c>
      <c r="AG206" s="100">
        <f t="shared" si="152"/>
        <v>8.5192216876018412E-2</v>
      </c>
      <c r="AH206" s="100">
        <f t="shared" si="165"/>
        <v>0</v>
      </c>
      <c r="AI206" s="100">
        <f t="shared" si="153"/>
        <v>0.49060264254471764</v>
      </c>
      <c r="AJ206" s="100">
        <f t="shared" si="154"/>
        <v>1</v>
      </c>
      <c r="AK206" s="1250">
        <f t="shared" si="155"/>
        <v>8220.5308962870349</v>
      </c>
      <c r="AL206" s="1251">
        <f t="shared" si="156"/>
        <v>5148.7744908794766</v>
      </c>
      <c r="AM206" s="1251">
        <f t="shared" si="157"/>
        <v>318.6362823565658</v>
      </c>
      <c r="AN206" s="1251">
        <f t="shared" si="158"/>
        <v>13687.941669523076</v>
      </c>
      <c r="AO206" s="1022">
        <f t="shared" si="159"/>
        <v>0</v>
      </c>
    </row>
    <row r="207" spans="1:41">
      <c r="A207" s="89">
        <f>'Input data'!A147</f>
        <v>2047</v>
      </c>
      <c r="B207" s="152">
        <f>'Input data'!B147</f>
        <v>72.55139299999999</v>
      </c>
      <c r="C207" s="204">
        <f>'Input data'!C147</f>
        <v>9086.3460453705939</v>
      </c>
      <c r="D207" s="475">
        <f>'Input data'!E147</f>
        <v>10954052.763386235</v>
      </c>
      <c r="E207" s="473">
        <f>'Input data'!J147*C207</f>
        <v>109318.24385286751</v>
      </c>
      <c r="F207" s="474">
        <f>'Input data'!L147</f>
        <v>120272.29661625375</v>
      </c>
      <c r="G207" s="474">
        <f t="shared" si="171"/>
        <v>13687.941669523079</v>
      </c>
      <c r="H207" s="474">
        <f t="shared" si="160"/>
        <v>59319.500558016312</v>
      </c>
      <c r="I207" s="475">
        <f t="shared" si="136"/>
        <v>10954.052763386235</v>
      </c>
      <c r="J207" s="100">
        <f t="shared" si="170"/>
        <v>0.4</v>
      </c>
      <c r="K207" s="474">
        <f t="shared" si="162"/>
        <v>3707.4239293159408</v>
      </c>
      <c r="L207" s="474">
        <f t="shared" si="137"/>
        <v>0</v>
      </c>
      <c r="M207" s="475">
        <f t="shared" si="163"/>
        <v>3707.4239293159408</v>
      </c>
      <c r="N207" s="579">
        <f t="shared" si="169"/>
        <v>0.5</v>
      </c>
      <c r="O207" s="475">
        <f t="shared" si="138"/>
        <v>751.91700000000026</v>
      </c>
      <c r="P207" s="1043">
        <f t="shared" si="166"/>
        <v>4459.3409293159411</v>
      </c>
      <c r="Q207" s="467">
        <f t="shared" si="139"/>
        <v>68548.101298223453</v>
      </c>
      <c r="R207" s="467">
        <f t="shared" si="164"/>
        <v>54860.159628700378</v>
      </c>
      <c r="S207" s="518">
        <f t="shared" si="140"/>
        <v>0.88518865463170615</v>
      </c>
      <c r="T207" s="118" t="str">
        <f t="shared" si="141"/>
        <v>Yes</v>
      </c>
      <c r="U207" s="1259">
        <f t="shared" si="142"/>
        <v>0.88518865463170615</v>
      </c>
      <c r="V207" s="1247">
        <f t="shared" si="134"/>
        <v>65412.136987553393</v>
      </c>
      <c r="W207" s="1260">
        <f t="shared" si="135"/>
        <v>0.45613296804117476</v>
      </c>
      <c r="X207" s="473">
        <f t="shared" si="143"/>
        <v>13687.941669523074</v>
      </c>
      <c r="Y207" s="474">
        <f t="shared" si="144"/>
        <v>13135.622873008444</v>
      </c>
      <c r="Z207" s="116">
        <f t="shared" si="145"/>
        <v>5691.9534474804905</v>
      </c>
      <c r="AA207" s="116">
        <f t="shared" si="146"/>
        <v>0</v>
      </c>
      <c r="AB207" s="116">
        <f t="shared" si="147"/>
        <v>32896.618997541387</v>
      </c>
      <c r="AC207" s="116">
        <f t="shared" si="148"/>
        <v>65412.136987553393</v>
      </c>
      <c r="AD207" s="1240">
        <f t="shared" si="149"/>
        <v>0</v>
      </c>
      <c r="AE207" s="579">
        <f t="shared" si="150"/>
        <v>0.20925691010718106</v>
      </c>
      <c r="AF207" s="100">
        <f t="shared" si="151"/>
        <v>0.20081323555455599</v>
      </c>
      <c r="AG207" s="100">
        <f t="shared" si="152"/>
        <v>8.7016778683802282E-2</v>
      </c>
      <c r="AH207" s="100">
        <f t="shared" si="165"/>
        <v>0</v>
      </c>
      <c r="AI207" s="100">
        <f t="shared" si="153"/>
        <v>0.50291307565446075</v>
      </c>
      <c r="AJ207" s="100">
        <f t="shared" si="154"/>
        <v>1</v>
      </c>
      <c r="AK207" s="1250">
        <f t="shared" si="155"/>
        <v>6572.4316580317409</v>
      </c>
      <c r="AL207" s="1251">
        <f t="shared" si="156"/>
        <v>6698.6093242144443</v>
      </c>
      <c r="AM207" s="1251">
        <f t="shared" si="157"/>
        <v>416.90068727688714</v>
      </c>
      <c r="AN207" s="1251">
        <f t="shared" si="158"/>
        <v>13687.941669523072</v>
      </c>
      <c r="AO207" s="1022">
        <f t="shared" si="159"/>
        <v>0</v>
      </c>
    </row>
    <row r="208" spans="1:41">
      <c r="A208" s="89">
        <f>'Input data'!A148</f>
        <v>2048</v>
      </c>
      <c r="B208" s="152">
        <f>'Input data'!B148</f>
        <v>72.894218999999993</v>
      </c>
      <c r="C208" s="204">
        <f>'Input data'!C148</f>
        <v>9321.3353976278067</v>
      </c>
      <c r="D208" s="475">
        <f>'Input data'!E148</f>
        <v>8108435.8304824755</v>
      </c>
      <c r="E208" s="473">
        <f>'Input data'!J148*C208</f>
        <v>112145.41147168932</v>
      </c>
      <c r="F208" s="474">
        <f>'Input data'!L148</f>
        <v>120253.84730217179</v>
      </c>
      <c r="G208" s="474">
        <f t="shared" si="171"/>
        <v>13687.941669523079</v>
      </c>
      <c r="H208" s="474">
        <f t="shared" si="160"/>
        <v>58271.273820617746</v>
      </c>
      <c r="I208" s="475">
        <f t="shared" si="136"/>
        <v>8108.4358304824755</v>
      </c>
      <c r="J208" s="100">
        <f t="shared" si="170"/>
        <v>0.4</v>
      </c>
      <c r="K208" s="474">
        <f t="shared" si="162"/>
        <v>2744.3184432827761</v>
      </c>
      <c r="L208" s="474">
        <f t="shared" si="137"/>
        <v>0</v>
      </c>
      <c r="M208" s="475">
        <f t="shared" si="163"/>
        <v>2744.3184432827761</v>
      </c>
      <c r="N208" s="579">
        <f t="shared" si="169"/>
        <v>0.5</v>
      </c>
      <c r="O208" s="475">
        <f t="shared" si="138"/>
        <v>751.91700000000026</v>
      </c>
      <c r="P208" s="1043">
        <f t="shared" si="166"/>
        <v>3496.2354432827765</v>
      </c>
      <c r="Q208" s="467">
        <f t="shared" si="139"/>
        <v>68462.980046858051</v>
      </c>
      <c r="R208" s="467">
        <f t="shared" si="164"/>
        <v>54775.038377334975</v>
      </c>
      <c r="S208" s="518">
        <f t="shared" si="140"/>
        <v>0.86127092878840494</v>
      </c>
      <c r="T208" s="118" t="str">
        <f t="shared" si="141"/>
        <v>Yes</v>
      </c>
      <c r="U208" s="1259">
        <f t="shared" si="142"/>
        <v>0.86127092878840494</v>
      </c>
      <c r="V208" s="1247">
        <f t="shared" si="134"/>
        <v>65478.808924836849</v>
      </c>
      <c r="W208" s="1260">
        <f t="shared" si="135"/>
        <v>0.45549510145564964</v>
      </c>
      <c r="X208" s="473">
        <f t="shared" si="143"/>
        <v>13687.941669523076</v>
      </c>
      <c r="Y208" s="474">
        <f t="shared" si="144"/>
        <v>12223.770427640296</v>
      </c>
      <c r="Z208" s="116">
        <f t="shared" si="145"/>
        <v>5819.7117299764459</v>
      </c>
      <c r="AA208" s="116">
        <f t="shared" si="146"/>
        <v>0</v>
      </c>
      <c r="AB208" s="116">
        <f t="shared" si="147"/>
        <v>33747.385097697028</v>
      </c>
      <c r="AC208" s="116">
        <f t="shared" si="148"/>
        <v>65478.808924836849</v>
      </c>
      <c r="AD208" s="1240">
        <f t="shared" si="149"/>
        <v>0</v>
      </c>
      <c r="AE208" s="579">
        <f t="shared" si="150"/>
        <v>0.20904384020233888</v>
      </c>
      <c r="AF208" s="100">
        <f t="shared" si="151"/>
        <v>0.18668284637968854</v>
      </c>
      <c r="AG208" s="100">
        <f t="shared" si="152"/>
        <v>8.8879315698257355E-2</v>
      </c>
      <c r="AH208" s="100">
        <f t="shared" si="165"/>
        <v>0</v>
      </c>
      <c r="AI208" s="100">
        <f t="shared" si="153"/>
        <v>0.51539399771971517</v>
      </c>
      <c r="AJ208" s="100">
        <f t="shared" si="154"/>
        <v>1</v>
      </c>
      <c r="AK208" s="1250">
        <f t="shared" si="155"/>
        <v>4865.0614982894858</v>
      </c>
      <c r="AL208" s="1251">
        <f t="shared" si="156"/>
        <v>8303.404300987313</v>
      </c>
      <c r="AM208" s="1251">
        <f t="shared" si="157"/>
        <v>519.47587024627649</v>
      </c>
      <c r="AN208" s="1251">
        <f t="shared" si="158"/>
        <v>13687.941669523076</v>
      </c>
      <c r="AO208" s="1022">
        <f t="shared" si="159"/>
        <v>0</v>
      </c>
    </row>
    <row r="209" spans="1:41">
      <c r="A209" s="89">
        <f>'Input data'!A149</f>
        <v>2049</v>
      </c>
      <c r="B209" s="152">
        <f>'Input data'!B149</f>
        <v>73.220860000000002</v>
      </c>
      <c r="C209" s="204">
        <f>'Input data'!C149</f>
        <v>9544.5391176027479</v>
      </c>
      <c r="D209" s="475">
        <f>'Input data'!E149</f>
        <v>3843060.0747493692</v>
      </c>
      <c r="E209" s="473">
        <f>'Input data'!J149*C209</f>
        <v>114830.78561078229</v>
      </c>
      <c r="F209" s="474">
        <f>'Input data'!L149</f>
        <v>118673.84568553168</v>
      </c>
      <c r="G209" s="474">
        <f t="shared" si="171"/>
        <v>13687.941669523079</v>
      </c>
      <c r="H209" s="474">
        <f t="shared" si="160"/>
        <v>55809.309097084464</v>
      </c>
      <c r="I209" s="475">
        <f t="shared" si="136"/>
        <v>3843.0600747493691</v>
      </c>
      <c r="J209" s="100">
        <f t="shared" si="170"/>
        <v>0.4</v>
      </c>
      <c r="K209" s="474">
        <f t="shared" si="162"/>
        <v>1300.6923730135538</v>
      </c>
      <c r="L209" s="474">
        <f t="shared" si="137"/>
        <v>0</v>
      </c>
      <c r="M209" s="475">
        <f t="shared" si="163"/>
        <v>1300.6923730135538</v>
      </c>
      <c r="N209" s="579">
        <f t="shared" si="169"/>
        <v>0.5</v>
      </c>
      <c r="O209" s="475">
        <f t="shared" si="138"/>
        <v>751.91700000000026</v>
      </c>
      <c r="P209" s="1043">
        <f t="shared" si="166"/>
        <v>2052.609373013554</v>
      </c>
      <c r="Q209" s="467">
        <f t="shared" si="139"/>
        <v>67444.641393593993</v>
      </c>
      <c r="R209" s="467">
        <f t="shared" si="164"/>
        <v>53756.699724070917</v>
      </c>
      <c r="S209" s="518">
        <f t="shared" si="140"/>
        <v>0.82526382601376869</v>
      </c>
      <c r="T209" s="118" t="str">
        <f t="shared" si="141"/>
        <v>Yes</v>
      </c>
      <c r="U209" s="1259">
        <f t="shared" si="142"/>
        <v>0.82526382601376869</v>
      </c>
      <c r="V209" s="1247">
        <f t="shared" si="134"/>
        <v>64917.145961460745</v>
      </c>
      <c r="W209" s="1260">
        <f t="shared" si="135"/>
        <v>0.45297849255275946</v>
      </c>
      <c r="X209" s="473">
        <f t="shared" si="143"/>
        <v>13687.941669523072</v>
      </c>
      <c r="Y209" s="474">
        <f t="shared" si="144"/>
        <v>10732.659894848577</v>
      </c>
      <c r="Z209" s="116">
        <f t="shared" si="145"/>
        <v>5941.06243645226</v>
      </c>
      <c r="AA209" s="116">
        <f t="shared" si="146"/>
        <v>0</v>
      </c>
      <c r="AB209" s="116">
        <f t="shared" si="147"/>
        <v>34555.48196063684</v>
      </c>
      <c r="AC209" s="116">
        <f t="shared" si="148"/>
        <v>64917.145961460745</v>
      </c>
      <c r="AD209" s="1240">
        <f t="shared" si="149"/>
        <v>0</v>
      </c>
      <c r="AE209" s="579">
        <f t="shared" si="150"/>
        <v>0.21085248691692593</v>
      </c>
      <c r="AF209" s="100">
        <f t="shared" si="151"/>
        <v>0.16532858516639376</v>
      </c>
      <c r="AG209" s="100">
        <f t="shared" si="152"/>
        <v>9.151761600824658E-2</v>
      </c>
      <c r="AH209" s="100">
        <f t="shared" si="165"/>
        <v>0</v>
      </c>
      <c r="AI209" s="100">
        <f t="shared" si="153"/>
        <v>0.53230131190843377</v>
      </c>
      <c r="AJ209" s="100">
        <f t="shared" si="154"/>
        <v>1</v>
      </c>
      <c r="AK209" s="1250">
        <f t="shared" si="155"/>
        <v>2305.8360448496214</v>
      </c>
      <c r="AL209" s="1251">
        <f t="shared" si="156"/>
        <v>10708.98611494869</v>
      </c>
      <c r="AM209" s="1251">
        <f t="shared" si="157"/>
        <v>673.11950972476018</v>
      </c>
      <c r="AN209" s="1251">
        <f t="shared" si="158"/>
        <v>13687.94166952307</v>
      </c>
      <c r="AO209" s="1022">
        <f t="shared" si="159"/>
        <v>0</v>
      </c>
    </row>
    <row r="210" spans="1:41" ht="15" thickBot="1">
      <c r="A210" s="141">
        <f>'Input data'!A150</f>
        <v>2050</v>
      </c>
      <c r="B210" s="593">
        <f>'Input data'!B150</f>
        <v>73.529752999999999</v>
      </c>
      <c r="C210" s="207">
        <f>'Input data'!C150</f>
        <v>9746.0477824321624</v>
      </c>
      <c r="D210" s="589">
        <f>'Input data'!E150</f>
        <v>648769.37595797807</v>
      </c>
      <c r="E210" s="598">
        <f>'Input data'!J150*C210</f>
        <v>117255.14555154319</v>
      </c>
      <c r="F210" s="595">
        <f>'Input data'!L150</f>
        <v>117903.91492750117</v>
      </c>
      <c r="G210" s="595">
        <f t="shared" si="171"/>
        <v>13687.941669523079</v>
      </c>
      <c r="H210" s="595">
        <f t="shared" si="160"/>
        <v>54202.73476203905</v>
      </c>
      <c r="I210" s="589">
        <f t="shared" si="136"/>
        <v>648.76937595797813</v>
      </c>
      <c r="J210" s="581">
        <f t="shared" si="170"/>
        <v>0.4</v>
      </c>
      <c r="K210" s="595">
        <f t="shared" si="162"/>
        <v>219.57746242318055</v>
      </c>
      <c r="L210" s="595">
        <f t="shared" si="137"/>
        <v>0</v>
      </c>
      <c r="M210" s="589">
        <f t="shared" si="163"/>
        <v>219.57746242318055</v>
      </c>
      <c r="N210" s="580">
        <f t="shared" si="169"/>
        <v>0.5</v>
      </c>
      <c r="O210" s="589">
        <f t="shared" si="138"/>
        <v>751.91700000000026</v>
      </c>
      <c r="P210" s="1390">
        <f t="shared" si="166"/>
        <v>971.49446242318083</v>
      </c>
      <c r="Q210" s="1238">
        <f t="shared" si="139"/>
        <v>66919.181969138939</v>
      </c>
      <c r="R210" s="1238">
        <f t="shared" si="164"/>
        <v>53231.240299615863</v>
      </c>
      <c r="S210" s="520">
        <f t="shared" si="140"/>
        <v>0.80010978556304924</v>
      </c>
      <c r="T210" s="951" t="str">
        <f t="shared" si="141"/>
        <v>Yes</v>
      </c>
      <c r="U210" s="1261">
        <f t="shared" si="142"/>
        <v>0.80010978556304924</v>
      </c>
      <c r="V210" s="1248">
        <f t="shared" si="134"/>
        <v>64672.674627885324</v>
      </c>
      <c r="W210" s="1262">
        <f t="shared" si="135"/>
        <v>0.45147983705500883</v>
      </c>
      <c r="X210" s="598">
        <f t="shared" si="143"/>
        <v>13687.941669523079</v>
      </c>
      <c r="Y210" s="595">
        <f t="shared" si="144"/>
        <v>9649.08185300271</v>
      </c>
      <c r="Z210" s="1264">
        <f t="shared" si="145"/>
        <v>6050.6180426078954</v>
      </c>
      <c r="AA210" s="1264">
        <f t="shared" si="146"/>
        <v>0</v>
      </c>
      <c r="AB210" s="1264">
        <f t="shared" si="147"/>
        <v>35285.033062751638</v>
      </c>
      <c r="AC210" s="1264">
        <f t="shared" si="148"/>
        <v>64672.674627885324</v>
      </c>
      <c r="AD210" s="1241">
        <f t="shared" si="149"/>
        <v>0</v>
      </c>
      <c r="AE210" s="580">
        <f t="shared" si="150"/>
        <v>0.21164953743263254</v>
      </c>
      <c r="AF210" s="581">
        <f t="shared" si="151"/>
        <v>0.14919874442369599</v>
      </c>
      <c r="AG210" s="581">
        <f t="shared" si="152"/>
        <v>9.3557566273886755E-2</v>
      </c>
      <c r="AH210" s="581">
        <f t="shared" si="165"/>
        <v>0</v>
      </c>
      <c r="AI210" s="581">
        <f>AB210/AC210</f>
        <v>0.54559415186978466</v>
      </c>
      <c r="AJ210" s="581">
        <f t="shared" si="154"/>
        <v>1</v>
      </c>
      <c r="AK210" s="1252">
        <f t="shared" si="155"/>
        <v>389.26162557478688</v>
      </c>
      <c r="AL210" s="1253">
        <f t="shared" si="156"/>
        <v>12509.231829548846</v>
      </c>
      <c r="AM210" s="1253">
        <f t="shared" si="157"/>
        <v>789.44821439944405</v>
      </c>
      <c r="AN210" s="1253">
        <f t="shared" si="158"/>
        <v>13687.941669523078</v>
      </c>
      <c r="AO210" s="1023">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6" t="s">
        <v>545</v>
      </c>
      <c r="K4" s="1635" t="s">
        <v>546</v>
      </c>
      <c r="L4" s="1635" t="s">
        <v>547</v>
      </c>
      <c r="M4" s="1635" t="s">
        <v>548</v>
      </c>
      <c r="N4" s="1635" t="s">
        <v>498</v>
      </c>
      <c r="O4" s="1635"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6" t="s">
        <v>355</v>
      </c>
      <c r="K5" s="1635"/>
      <c r="L5" s="1635"/>
      <c r="M5" s="1635"/>
      <c r="N5" s="1635"/>
      <c r="O5" s="1635"/>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2"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2"/>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2"/>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63"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63"/>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63"/>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63"/>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63"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63"/>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63"/>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63"/>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3" t="s">
        <v>392</v>
      </c>
      <c r="B33" s="1633"/>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4"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4"/>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4"/>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4"/>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4"/>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39.6">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2"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3"/>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811.86800091863722</v>
      </c>
      <c r="Y89" s="886">
        <f>Parameters!S190</f>
        <v>0.71500000000000008</v>
      </c>
      <c r="Z89" s="887">
        <f t="shared" si="68"/>
        <v>0.4</v>
      </c>
      <c r="AA89" s="888">
        <f t="shared" si="69"/>
        <v>116.09712413136515</v>
      </c>
      <c r="AB89" s="888">
        <f t="shared" si="70"/>
        <v>116.09712413136515</v>
      </c>
      <c r="AC89" s="311">
        <f t="shared" si="71"/>
        <v>0</v>
      </c>
      <c r="AD89" s="888">
        <f t="shared" si="72"/>
        <v>10177.900942463277</v>
      </c>
      <c r="AE89" s="888">
        <f t="shared" si="73"/>
        <v>515.87971328634205</v>
      </c>
      <c r="AF89" s="889">
        <f t="shared" si="74"/>
        <v>343.91980885756135</v>
      </c>
      <c r="AH89" s="885">
        <f>'Recycling - Case 1'!AM179</f>
        <v>811.86800091863722</v>
      </c>
      <c r="AI89" s="886">
        <f>Parameters!S190</f>
        <v>0.71500000000000008</v>
      </c>
      <c r="AJ89" s="887">
        <f t="shared" si="75"/>
        <v>0.4</v>
      </c>
      <c r="AK89" s="888">
        <f t="shared" si="76"/>
        <v>116.09712413136515</v>
      </c>
      <c r="AL89" s="888">
        <f t="shared" si="77"/>
        <v>116.09712413136515</v>
      </c>
      <c r="AM89" s="311">
        <f t="shared" si="78"/>
        <v>0</v>
      </c>
      <c r="AN89" s="888">
        <f t="shared" si="79"/>
        <v>10177.900942463277</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58.801927000000006</v>
      </c>
      <c r="C90" s="728">
        <f>'Recycling - Case 1'!AK100/B90</f>
        <v>396.97879120052397</v>
      </c>
      <c r="D90" s="729">
        <f>'Recycling - Case 1'!AM100</f>
        <v>0.40683190679580777</v>
      </c>
      <c r="E90" s="729">
        <f>'Recycling - Case 1'!BE100</f>
        <v>0.22290399700205007</v>
      </c>
      <c r="F90" s="729">
        <f>'Recycling - Case 1'!BF100</f>
        <v>0.2827025718912301</v>
      </c>
      <c r="G90" s="729">
        <f>'Recycling - Case 1'!BG100</f>
        <v>6.4023843251732285E-2</v>
      </c>
      <c r="H90" s="729">
        <f>'Recycling - Case 1'!BH100</f>
        <v>0</v>
      </c>
      <c r="I90" s="729">
        <f>'Recycling - Case 1'!BI100</f>
        <v>0</v>
      </c>
      <c r="J90" s="729">
        <f>'Recycling - Case 1'!BJ100</f>
        <v>0</v>
      </c>
      <c r="K90" s="729">
        <f>'Recycling - Case 1'!BK100</f>
        <v>0.43036958785498769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0.11558565122924645</v>
      </c>
      <c r="Q90" s="734">
        <f t="shared" si="62"/>
        <v>417.75364179224897</v>
      </c>
      <c r="R90" s="734">
        <f t="shared" si="63"/>
        <v>417.75364179224897</v>
      </c>
      <c r="S90" s="737">
        <f t="shared" si="64"/>
        <v>0</v>
      </c>
      <c r="T90" s="734">
        <f t="shared" si="65"/>
        <v>13416.369492164416</v>
      </c>
      <c r="U90" s="734">
        <f t="shared" si="66"/>
        <v>666.453286019345</v>
      </c>
      <c r="V90" s="741">
        <f t="shared" si="67"/>
        <v>444.30219067956335</v>
      </c>
      <c r="W90" s="383"/>
      <c r="X90" s="885">
        <f>'Recycling - Case 1'!AM140</f>
        <v>808.87770558150703</v>
      </c>
      <c r="Y90" s="886">
        <f>Parameters!S191</f>
        <v>0.71500000000000008</v>
      </c>
      <c r="Z90" s="887">
        <f t="shared" si="68"/>
        <v>0.4</v>
      </c>
      <c r="AA90" s="888">
        <f t="shared" si="69"/>
        <v>115.66951189815552</v>
      </c>
      <c r="AB90" s="888">
        <f t="shared" si="70"/>
        <v>115.66951189815552</v>
      </c>
      <c r="AC90" s="311">
        <f t="shared" si="71"/>
        <v>0</v>
      </c>
      <c r="AD90" s="888">
        <f t="shared" si="72"/>
        <v>9797.1883680227729</v>
      </c>
      <c r="AE90" s="888">
        <f t="shared" si="73"/>
        <v>496.38208633865924</v>
      </c>
      <c r="AF90" s="889">
        <f t="shared" si="74"/>
        <v>330.92139089243949</v>
      </c>
      <c r="AH90" s="885">
        <f>'Recycling - Case 1'!AM180</f>
        <v>808.87770558150703</v>
      </c>
      <c r="AI90" s="886">
        <f>Parameters!S191</f>
        <v>0.71500000000000008</v>
      </c>
      <c r="AJ90" s="887">
        <f t="shared" si="75"/>
        <v>0.4</v>
      </c>
      <c r="AK90" s="888">
        <f t="shared" si="76"/>
        <v>115.66951189815552</v>
      </c>
      <c r="AL90" s="888">
        <f t="shared" si="77"/>
        <v>115.66951189815552</v>
      </c>
      <c r="AM90" s="311">
        <f t="shared" si="78"/>
        <v>0</v>
      </c>
      <c r="AN90" s="888">
        <f t="shared" si="79"/>
        <v>9797.1883680227729</v>
      </c>
      <c r="AO90" s="888">
        <f t="shared" si="80"/>
        <v>496.38208633865924</v>
      </c>
      <c r="AP90" s="889">
        <f t="shared" si="81"/>
        <v>330.92139089243949</v>
      </c>
      <c r="AR90" s="901">
        <f>'Recycling - Case 1'!G100</f>
        <v>533.91394852205713</v>
      </c>
      <c r="AS90" s="920">
        <v>1</v>
      </c>
      <c r="AT90" s="902">
        <f t="shared" si="82"/>
        <v>0.05</v>
      </c>
      <c r="AU90" s="903">
        <f t="shared" si="83"/>
        <v>13.347848713051429</v>
      </c>
      <c r="AV90" s="903">
        <f t="shared" si="84"/>
        <v>13.347848713051429</v>
      </c>
      <c r="AW90" s="279">
        <f t="shared" si="85"/>
        <v>0</v>
      </c>
      <c r="AX90" s="903">
        <f t="shared" si="51"/>
        <v>155.74493409463548</v>
      </c>
      <c r="AY90" s="903">
        <f t="shared" si="54"/>
        <v>8.8053439981218684</v>
      </c>
      <c r="AZ90" s="921">
        <f t="shared" si="52"/>
        <v>5.8702293320812453</v>
      </c>
      <c r="BB90" s="913">
        <f t="shared" si="86"/>
        <v>444.30219067956335</v>
      </c>
      <c r="BC90" s="914">
        <f t="shared" si="87"/>
        <v>330.92139089243949</v>
      </c>
      <c r="BD90" s="933">
        <f t="shared" si="101"/>
        <v>5.8702293320812453</v>
      </c>
      <c r="BE90" s="914">
        <f t="shared" si="60"/>
        <v>781.09381090408408</v>
      </c>
      <c r="BF90" s="145">
        <v>0</v>
      </c>
      <c r="BG90" s="927">
        <f t="shared" si="88"/>
        <v>781.09381090408408</v>
      </c>
      <c r="BI90" s="913">
        <f t="shared" si="89"/>
        <v>444.30219067956335</v>
      </c>
      <c r="BJ90" s="914">
        <f t="shared" si="90"/>
        <v>330.92139089243949</v>
      </c>
      <c r="BK90" s="933">
        <f t="shared" si="91"/>
        <v>5.8702293320812453</v>
      </c>
      <c r="BL90" s="914">
        <f t="shared" si="61"/>
        <v>781.09381090408408</v>
      </c>
      <c r="BM90" s="145">
        <v>0</v>
      </c>
      <c r="BN90" s="927">
        <f t="shared" si="92"/>
        <v>781.09381090408408</v>
      </c>
    </row>
    <row r="91" spans="1:66">
      <c r="A91" s="805">
        <f>'Input data'!A121</f>
        <v>2021</v>
      </c>
      <c r="B91" s="728">
        <f>'Input data'!B121</f>
        <v>59.392254999999999</v>
      </c>
      <c r="C91" s="728">
        <f>'Recycling - Case 1'!AK101/B91</f>
        <v>389.84451725532017</v>
      </c>
      <c r="D91" s="729">
        <f>'Recycling - Case 1'!AM101</f>
        <v>0.38886286421241428</v>
      </c>
      <c r="E91" s="729">
        <f>'Recycling - Case 1'!BE101</f>
        <v>0.21679468995290208</v>
      </c>
      <c r="F91" s="729">
        <f>'Recycling - Case 1'!BF101</f>
        <v>0.2749543177616664</v>
      </c>
      <c r="G91" s="729">
        <f>'Recycling - Case 1'!BG101</f>
        <v>6.5818394451110193E-2</v>
      </c>
      <c r="H91" s="729">
        <f>'Recycling - Case 1'!BH101</f>
        <v>0</v>
      </c>
      <c r="I91" s="729">
        <f>'Recycling - Case 1'!BI101</f>
        <v>0</v>
      </c>
      <c r="J91" s="729">
        <f>'Recycling - Case 1'!BJ101</f>
        <v>0</v>
      </c>
      <c r="K91" s="729">
        <f>'Recycling - Case 1'!BK101</f>
        <v>0.44243259783432154</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0.11383742482571267</v>
      </c>
      <c r="Q91" s="734">
        <f t="shared" si="62"/>
        <v>395.39426345019285</v>
      </c>
      <c r="R91" s="734">
        <f t="shared" si="63"/>
        <v>395.39426345019285</v>
      </c>
      <c r="S91" s="737">
        <f t="shared" si="64"/>
        <v>0</v>
      </c>
      <c r="T91" s="734">
        <f t="shared" si="65"/>
        <v>13157.439694370687</v>
      </c>
      <c r="U91" s="734">
        <f t="shared" si="66"/>
        <v>654.32406124392185</v>
      </c>
      <c r="V91" s="741">
        <f t="shared" si="67"/>
        <v>436.21604082928121</v>
      </c>
      <c r="W91" s="383"/>
      <c r="X91" s="885">
        <f>'Recycling - Case 1'!AM141</f>
        <v>567.05996674474716</v>
      </c>
      <c r="Y91" s="886">
        <f>Parameters!S192</f>
        <v>0.71500000000000008</v>
      </c>
      <c r="Z91" s="887">
        <f t="shared" si="68"/>
        <v>0.4</v>
      </c>
      <c r="AA91" s="888">
        <f t="shared" si="69"/>
        <v>81.08957524449886</v>
      </c>
      <c r="AB91" s="888">
        <f t="shared" si="70"/>
        <v>81.08957524449886</v>
      </c>
      <c r="AC91" s="311">
        <f t="shared" si="71"/>
        <v>0</v>
      </c>
      <c r="AD91" s="888">
        <f t="shared" si="72"/>
        <v>9400.4634282838906</v>
      </c>
      <c r="AE91" s="888">
        <f t="shared" si="73"/>
        <v>477.81451498338106</v>
      </c>
      <c r="AF91" s="889">
        <f t="shared" si="74"/>
        <v>318.54300998892069</v>
      </c>
      <c r="AH91" s="885">
        <f>'Recycling - Case 1'!AM181</f>
        <v>567.05996674474716</v>
      </c>
      <c r="AI91" s="886">
        <f>Parameters!S192</f>
        <v>0.71500000000000008</v>
      </c>
      <c r="AJ91" s="887">
        <f t="shared" si="75"/>
        <v>0.4</v>
      </c>
      <c r="AK91" s="888">
        <f t="shared" si="76"/>
        <v>81.08957524449886</v>
      </c>
      <c r="AL91" s="888">
        <f t="shared" si="77"/>
        <v>81.08957524449886</v>
      </c>
      <c r="AM91" s="311">
        <f t="shared" si="78"/>
        <v>0</v>
      </c>
      <c r="AN91" s="888">
        <f t="shared" si="79"/>
        <v>9400.4634282838906</v>
      </c>
      <c r="AO91" s="888">
        <f t="shared" si="80"/>
        <v>477.81451498338106</v>
      </c>
      <c r="AP91" s="889">
        <f t="shared" si="81"/>
        <v>318.54300998892069</v>
      </c>
      <c r="AR91" s="901">
        <f>'Recycling - Case 1'!G101</f>
        <v>543.55144622008856</v>
      </c>
      <c r="AS91" s="920">
        <v>1</v>
      </c>
      <c r="AT91" s="902">
        <f t="shared" si="82"/>
        <v>0.05</v>
      </c>
      <c r="AU91" s="903">
        <f t="shared" si="83"/>
        <v>13.588786155502214</v>
      </c>
      <c r="AV91" s="903">
        <f t="shared" si="84"/>
        <v>13.588786155502214</v>
      </c>
      <c r="AW91" s="279">
        <f t="shared" si="85"/>
        <v>0</v>
      </c>
      <c r="AX91" s="903">
        <f t="shared" si="51"/>
        <v>160.26384137124617</v>
      </c>
      <c r="AY91" s="903">
        <f t="shared" si="54"/>
        <v>9.0698788788915419</v>
      </c>
      <c r="AZ91" s="921">
        <f t="shared" si="52"/>
        <v>6.0465859192610276</v>
      </c>
      <c r="BB91" s="913">
        <f t="shared" si="86"/>
        <v>436.21604082928121</v>
      </c>
      <c r="BC91" s="914">
        <f t="shared" si="87"/>
        <v>318.54300998892069</v>
      </c>
      <c r="BD91" s="933">
        <f t="shared" si="101"/>
        <v>6.0465859192610276</v>
      </c>
      <c r="BE91" s="914">
        <f t="shared" si="60"/>
        <v>760.80563673746292</v>
      </c>
      <c r="BF91" s="145">
        <v>0</v>
      </c>
      <c r="BG91" s="927">
        <f t="shared" si="88"/>
        <v>760.80563673746292</v>
      </c>
      <c r="BI91" s="913">
        <f t="shared" si="89"/>
        <v>436.21604082928121</v>
      </c>
      <c r="BJ91" s="914">
        <f t="shared" si="90"/>
        <v>318.54300998892069</v>
      </c>
      <c r="BK91" s="933">
        <f t="shared" si="91"/>
        <v>6.0465859192610276</v>
      </c>
      <c r="BL91" s="914">
        <f t="shared" si="61"/>
        <v>760.80563673746292</v>
      </c>
      <c r="BM91" s="145">
        <v>0</v>
      </c>
      <c r="BN91" s="927">
        <f t="shared" si="92"/>
        <v>760.80563673746292</v>
      </c>
    </row>
    <row r="92" spans="1:66">
      <c r="A92" s="805">
        <f>'Input data'!A122</f>
        <v>2022</v>
      </c>
      <c r="B92" s="728">
        <f>'Input data'!B122</f>
        <v>59.893885000000004</v>
      </c>
      <c r="C92" s="728">
        <f>'Recycling - Case 1'!AK102/B92</f>
        <v>383.72042737156227</v>
      </c>
      <c r="D92" s="729">
        <f>'Recycling - Case 1'!AM102</f>
        <v>0.37141903632766515</v>
      </c>
      <c r="E92" s="729">
        <f>'Recycling - Case 1'!BE102</f>
        <v>0.21041359756433697</v>
      </c>
      <c r="F92" s="729">
        <f>'Recycling - Case 1'!BF102</f>
        <v>0.2668613662938365</v>
      </c>
      <c r="G92" s="729">
        <f>'Recycling - Case 1'!BG102</f>
        <v>6.7692780024976126E-2</v>
      </c>
      <c r="H92" s="729">
        <f>'Recycling - Case 1'!BH102</f>
        <v>0</v>
      </c>
      <c r="I92" s="729">
        <f>'Recycling - Case 1'!BI102</f>
        <v>0</v>
      </c>
      <c r="J92" s="729">
        <f>'Recycling - Case 1'!BJ102</f>
        <v>0</v>
      </c>
      <c r="K92" s="729">
        <f>'Recycling - Case 1'!BK102</f>
        <v>0.45503225611685033</v>
      </c>
      <c r="L92" s="730">
        <f t="shared" si="100"/>
        <v>1</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0.1120114249034083</v>
      </c>
      <c r="Q92" s="734">
        <f t="shared" si="62"/>
        <v>373.81602897660503</v>
      </c>
      <c r="R92" s="734">
        <f t="shared" si="63"/>
        <v>373.81602897660503</v>
      </c>
      <c r="S92" s="737">
        <f t="shared" si="64"/>
        <v>0</v>
      </c>
      <c r="T92" s="734">
        <f t="shared" si="65"/>
        <v>12889.559817355685</v>
      </c>
      <c r="U92" s="734">
        <f t="shared" si="66"/>
        <v>641.6959059916079</v>
      </c>
      <c r="V92" s="741">
        <f t="shared" si="67"/>
        <v>427.79727066107193</v>
      </c>
      <c r="W92" s="383"/>
      <c r="X92" s="885">
        <f>'Recycling - Case 1'!AM142</f>
        <v>405.17963220509563</v>
      </c>
      <c r="Y92" s="886">
        <f>Parameters!S193</f>
        <v>0.71500000000000008</v>
      </c>
      <c r="Z92" s="887">
        <f t="shared" si="68"/>
        <v>0.4</v>
      </c>
      <c r="AA92" s="888">
        <f t="shared" si="69"/>
        <v>57.940687405328681</v>
      </c>
      <c r="AB92" s="888">
        <f t="shared" si="70"/>
        <v>57.940687405328681</v>
      </c>
      <c r="AC92" s="311">
        <f t="shared" si="71"/>
        <v>0</v>
      </c>
      <c r="AD92" s="888">
        <f t="shared" si="72"/>
        <v>8999.9381043318244</v>
      </c>
      <c r="AE92" s="888">
        <f t="shared" si="73"/>
        <v>458.46601135739627</v>
      </c>
      <c r="AF92" s="889">
        <f t="shared" si="74"/>
        <v>305.64400757159751</v>
      </c>
      <c r="AH92" s="885">
        <f>'Recycling - Case 1'!AM182</f>
        <v>405.17963220509563</v>
      </c>
      <c r="AI92" s="886">
        <f>Parameters!S193</f>
        <v>0.71500000000000008</v>
      </c>
      <c r="AJ92" s="887">
        <f t="shared" si="75"/>
        <v>0.4</v>
      </c>
      <c r="AK92" s="888">
        <f t="shared" si="76"/>
        <v>57.940687405328681</v>
      </c>
      <c r="AL92" s="888">
        <f t="shared" si="77"/>
        <v>57.940687405328681</v>
      </c>
      <c r="AM92" s="311">
        <f t="shared" si="78"/>
        <v>0</v>
      </c>
      <c r="AN92" s="888">
        <f t="shared" si="79"/>
        <v>8999.9381043318244</v>
      </c>
      <c r="AO92" s="888">
        <f t="shared" si="80"/>
        <v>458.46601135739627</v>
      </c>
      <c r="AP92" s="889">
        <f t="shared" si="81"/>
        <v>305.64400757159751</v>
      </c>
      <c r="AR92" s="901">
        <f>'Recycling - Case 1'!G102</f>
        <v>552.45583165921573</v>
      </c>
      <c r="AS92" s="920">
        <v>1</v>
      </c>
      <c r="AT92" s="902">
        <f t="shared" si="82"/>
        <v>0.05</v>
      </c>
      <c r="AU92" s="903">
        <f t="shared" si="83"/>
        <v>13.811395791480393</v>
      </c>
      <c r="AV92" s="903">
        <f t="shared" si="84"/>
        <v>13.811395791480393</v>
      </c>
      <c r="AW92" s="279">
        <f t="shared" si="85"/>
        <v>0</v>
      </c>
      <c r="AX92" s="903">
        <f t="shared" si="51"/>
        <v>164.74219761089205</v>
      </c>
      <c r="AY92" s="903">
        <f t="shared" si="54"/>
        <v>9.3330395518344975</v>
      </c>
      <c r="AZ92" s="921">
        <f t="shared" si="52"/>
        <v>6.222026367889665</v>
      </c>
      <c r="BB92" s="913">
        <f t="shared" si="86"/>
        <v>427.79727066107193</v>
      </c>
      <c r="BC92" s="914">
        <f t="shared" si="87"/>
        <v>305.64400757159751</v>
      </c>
      <c r="BD92" s="933">
        <f t="shared" si="101"/>
        <v>6.222026367889665</v>
      </c>
      <c r="BE92" s="914">
        <f t="shared" si="60"/>
        <v>739.66330460055906</v>
      </c>
      <c r="BF92" s="145">
        <v>0</v>
      </c>
      <c r="BG92" s="927">
        <f t="shared" si="88"/>
        <v>739.66330460055906</v>
      </c>
      <c r="BI92" s="913">
        <f t="shared" si="89"/>
        <v>427.79727066107193</v>
      </c>
      <c r="BJ92" s="914">
        <f t="shared" si="90"/>
        <v>305.64400757159751</v>
      </c>
      <c r="BK92" s="933">
        <f t="shared" si="91"/>
        <v>6.222026367889665</v>
      </c>
      <c r="BL92" s="914">
        <f t="shared" si="61"/>
        <v>739.66330460055906</v>
      </c>
      <c r="BM92" s="145">
        <v>0</v>
      </c>
      <c r="BN92" s="927">
        <f t="shared" si="92"/>
        <v>739.66330460055906</v>
      </c>
    </row>
    <row r="93" spans="1:66">
      <c r="A93" s="805">
        <f>'Input data'!A123</f>
        <v>2023</v>
      </c>
      <c r="B93" s="728">
        <f>'Input data'!B123</f>
        <v>60.414495000000002</v>
      </c>
      <c r="C93" s="728">
        <f>'Recycling - Case 1'!AK103/B93</f>
        <v>378.05578580990834</v>
      </c>
      <c r="D93" s="729">
        <f>'Recycling - Case 1'!AM103</f>
        <v>0.35433036424920628</v>
      </c>
      <c r="E93" s="729">
        <f>'Recycling - Case 1'!BE103</f>
        <v>0.20378729359534928</v>
      </c>
      <c r="F93" s="729">
        <f>'Recycling - Case 1'!BF103</f>
        <v>0.25845742020331991</v>
      </c>
      <c r="G93" s="729">
        <f>'Recycling - Case 1'!BG103</f>
        <v>6.9639194182805689E-2</v>
      </c>
      <c r="H93" s="729">
        <f>'Recycling - Case 1'!BH103</f>
        <v>0</v>
      </c>
      <c r="I93" s="729">
        <f>'Recycling - Case 1'!BI103</f>
        <v>0</v>
      </c>
      <c r="J93" s="729">
        <f>'Recycling - Case 1'!BJ103</f>
        <v>0</v>
      </c>
      <c r="K93" s="729">
        <f>'Recycling - Case 1'!BK103</f>
        <v>0.46811609201852517</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0.11011525575308864</v>
      </c>
      <c r="Q93" s="734">
        <f t="shared" si="62"/>
        <v>353.03419862376802</v>
      </c>
      <c r="R93" s="734">
        <f t="shared" si="63"/>
        <v>353.03419862376802</v>
      </c>
      <c r="S93" s="737">
        <f t="shared" si="64"/>
        <v>0</v>
      </c>
      <c r="T93" s="734">
        <f t="shared" si="65"/>
        <v>12613.962765754544</v>
      </c>
      <c r="U93" s="734">
        <f t="shared" si="66"/>
        <v>628.63125022490829</v>
      </c>
      <c r="V93" s="741">
        <f t="shared" si="67"/>
        <v>419.08750014993888</v>
      </c>
      <c r="W93" s="383"/>
      <c r="X93" s="885">
        <f>'Recycling - Case 1'!AM143</f>
        <v>375.56453681270875</v>
      </c>
      <c r="Y93" s="886">
        <f>Parameters!S194</f>
        <v>0.71500000000000008</v>
      </c>
      <c r="Z93" s="887">
        <f t="shared" si="68"/>
        <v>0.4</v>
      </c>
      <c r="AA93" s="888">
        <f t="shared" si="69"/>
        <v>53.705728764217355</v>
      </c>
      <c r="AB93" s="888">
        <f t="shared" si="70"/>
        <v>53.705728764217355</v>
      </c>
      <c r="AC93" s="311">
        <f t="shared" si="71"/>
        <v>0</v>
      </c>
      <c r="AD93" s="888">
        <f t="shared" si="72"/>
        <v>8614.7116722898245</v>
      </c>
      <c r="AE93" s="888">
        <f t="shared" si="73"/>
        <v>438.93216080621602</v>
      </c>
      <c r="AF93" s="889">
        <f t="shared" si="74"/>
        <v>292.62144053747733</v>
      </c>
      <c r="AH93" s="885">
        <f>'Recycling - Case 1'!AM183</f>
        <v>375.56453681270875</v>
      </c>
      <c r="AI93" s="886">
        <f>Parameters!S194</f>
        <v>0.71500000000000008</v>
      </c>
      <c r="AJ93" s="887">
        <f t="shared" si="75"/>
        <v>0.4</v>
      </c>
      <c r="AK93" s="888">
        <f t="shared" si="76"/>
        <v>53.705728764217355</v>
      </c>
      <c r="AL93" s="888">
        <f t="shared" si="77"/>
        <v>53.705728764217355</v>
      </c>
      <c r="AM93" s="311">
        <f t="shared" si="78"/>
        <v>0</v>
      </c>
      <c r="AN93" s="888">
        <f t="shared" si="79"/>
        <v>8614.7116722898245</v>
      </c>
      <c r="AO93" s="888">
        <f t="shared" si="80"/>
        <v>438.93216080621602</v>
      </c>
      <c r="AP93" s="889">
        <f t="shared" si="81"/>
        <v>292.62144053747733</v>
      </c>
      <c r="AR93" s="901">
        <f>'Recycling - Case 1'!G103</f>
        <v>561.60890804166308</v>
      </c>
      <c r="AS93" s="920">
        <v>1</v>
      </c>
      <c r="AT93" s="902">
        <f t="shared" si="82"/>
        <v>0.05</v>
      </c>
      <c r="AU93" s="903">
        <f t="shared" si="83"/>
        <v>14.040222701041579</v>
      </c>
      <c r="AV93" s="903">
        <f t="shared" si="84"/>
        <v>14.040222701041579</v>
      </c>
      <c r="AW93" s="279">
        <f t="shared" si="85"/>
        <v>0</v>
      </c>
      <c r="AX93" s="903">
        <f t="shared" si="51"/>
        <v>169.18858159570746</v>
      </c>
      <c r="AY93" s="903">
        <f t="shared" si="54"/>
        <v>9.5938387162261645</v>
      </c>
      <c r="AZ93" s="921">
        <f t="shared" si="52"/>
        <v>6.3958924774841099</v>
      </c>
      <c r="BB93" s="913">
        <f t="shared" si="86"/>
        <v>419.08750014993888</v>
      </c>
      <c r="BC93" s="914">
        <f t="shared" si="87"/>
        <v>292.62144053747733</v>
      </c>
      <c r="BD93" s="933">
        <f t="shared" si="101"/>
        <v>6.3958924774841099</v>
      </c>
      <c r="BE93" s="914">
        <f t="shared" si="60"/>
        <v>718.10483316490036</v>
      </c>
      <c r="BF93" s="145">
        <v>0</v>
      </c>
      <c r="BG93" s="927">
        <f t="shared" si="88"/>
        <v>718.10483316490036</v>
      </c>
      <c r="BI93" s="913">
        <f t="shared" si="89"/>
        <v>419.08750014993888</v>
      </c>
      <c r="BJ93" s="914">
        <f t="shared" si="90"/>
        <v>292.62144053747733</v>
      </c>
      <c r="BK93" s="933">
        <f t="shared" si="91"/>
        <v>6.3958924774841099</v>
      </c>
      <c r="BL93" s="914">
        <f t="shared" si="61"/>
        <v>718.10483316490036</v>
      </c>
      <c r="BM93" s="145">
        <v>0</v>
      </c>
      <c r="BN93" s="927">
        <f t="shared" si="92"/>
        <v>718.10483316490036</v>
      </c>
    </row>
    <row r="94" spans="1:66">
      <c r="A94" s="805">
        <f>'Input data'!A124</f>
        <v>2024</v>
      </c>
      <c r="B94" s="728">
        <f>'Input data'!B124</f>
        <v>61.020220999999999</v>
      </c>
      <c r="C94" s="728">
        <f>'Recycling - Case 1'!AK104/B94</f>
        <v>372.53411021092944</v>
      </c>
      <c r="D94" s="729">
        <f>'Recycling - Case 1'!AM104</f>
        <v>0.3375277119823174</v>
      </c>
      <c r="E94" s="729">
        <f>'Recycling - Case 1'!BE104</f>
        <v>0.19696510582814325</v>
      </c>
      <c r="F94" s="729">
        <f>'Recycling - Case 1'!BF104</f>
        <v>0.24980504046292301</v>
      </c>
      <c r="G94" s="729">
        <f>'Recycling - Case 1'!BG104</f>
        <v>7.1643147354831654E-2</v>
      </c>
      <c r="H94" s="729">
        <f>'Recycling - Case 1'!BH104</f>
        <v>0</v>
      </c>
      <c r="I94" s="729">
        <f>'Recycling - Case 1'!BI104</f>
        <v>0</v>
      </c>
      <c r="J94" s="729">
        <f>'Recycling - Case 1'!BJ104</f>
        <v>0</v>
      </c>
      <c r="K94" s="729">
        <f>'Recycling - Case 1'!BK104</f>
        <v>0.481586706354102</v>
      </c>
      <c r="L94" s="730">
        <f t="shared" si="100"/>
        <v>1</v>
      </c>
      <c r="N94" s="740">
        <f t="shared" si="57"/>
        <v>7672.7183375332434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0.10816303290873876</v>
      </c>
      <c r="Q94" s="734">
        <f t="shared" si="62"/>
        <v>333.07897353266247</v>
      </c>
      <c r="R94" s="734">
        <f t="shared" si="63"/>
        <v>333.07897353266247</v>
      </c>
      <c r="S94" s="737">
        <f t="shared" si="64"/>
        <v>0</v>
      </c>
      <c r="T94" s="734">
        <f t="shared" si="65"/>
        <v>12331.851515874792</v>
      </c>
      <c r="U94" s="734">
        <f t="shared" si="66"/>
        <v>615.1902234124143</v>
      </c>
      <c r="V94" s="741">
        <f t="shared" si="67"/>
        <v>410.12681560827622</v>
      </c>
      <c r="W94" s="383"/>
      <c r="X94" s="885">
        <f>'Recycling - Case 1'!AM144</f>
        <v>358.56119421320489</v>
      </c>
      <c r="Y94" s="886">
        <f>Parameters!S195</f>
        <v>0.71500000000000008</v>
      </c>
      <c r="Z94" s="887">
        <f t="shared" si="68"/>
        <v>0.4</v>
      </c>
      <c r="AA94" s="888">
        <f t="shared" si="69"/>
        <v>51.274250772488308</v>
      </c>
      <c r="AB94" s="888">
        <f t="shared" si="70"/>
        <v>51.274250772488308</v>
      </c>
      <c r="AC94" s="311">
        <f t="shared" si="71"/>
        <v>0</v>
      </c>
      <c r="AD94" s="888">
        <f t="shared" si="72"/>
        <v>8245.8414770443214</v>
      </c>
      <c r="AE94" s="888">
        <f t="shared" si="73"/>
        <v>420.14444601799113</v>
      </c>
      <c r="AF94" s="889">
        <f t="shared" si="74"/>
        <v>280.0962973453274</v>
      </c>
      <c r="AH94" s="885">
        <f>'Recycling - Case 1'!AM184</f>
        <v>358.56119421320489</v>
      </c>
      <c r="AI94" s="886">
        <f>Parameters!S195</f>
        <v>0.71500000000000008</v>
      </c>
      <c r="AJ94" s="887">
        <f t="shared" si="75"/>
        <v>0.4</v>
      </c>
      <c r="AK94" s="888">
        <f t="shared" si="76"/>
        <v>51.274250772488308</v>
      </c>
      <c r="AL94" s="888">
        <f t="shared" si="77"/>
        <v>51.274250772488308</v>
      </c>
      <c r="AM94" s="311">
        <f t="shared" si="78"/>
        <v>0</v>
      </c>
      <c r="AN94" s="888">
        <f t="shared" si="79"/>
        <v>8245.8414770443214</v>
      </c>
      <c r="AO94" s="888">
        <f t="shared" si="80"/>
        <v>420.14444601799113</v>
      </c>
      <c r="AP94" s="889">
        <f t="shared" si="81"/>
        <v>280.0962973453274</v>
      </c>
      <c r="AR94" s="901">
        <f>'Recycling - Case 1'!G104</f>
        <v>571.63433484571055</v>
      </c>
      <c r="AS94" s="920">
        <v>1</v>
      </c>
      <c r="AT94" s="902">
        <f t="shared" si="82"/>
        <v>0.05</v>
      </c>
      <c r="AU94" s="903">
        <f t="shared" si="83"/>
        <v>14.290858371142765</v>
      </c>
      <c r="AV94" s="903">
        <f t="shared" si="84"/>
        <v>14.290858371142765</v>
      </c>
      <c r="AW94" s="279">
        <f t="shared" si="85"/>
        <v>0</v>
      </c>
      <c r="AX94" s="903">
        <f t="shared" si="51"/>
        <v>173.62666400540482</v>
      </c>
      <c r="AY94" s="903">
        <f t="shared" si="54"/>
        <v>9.8527759614454169</v>
      </c>
      <c r="AZ94" s="921">
        <f t="shared" si="52"/>
        <v>6.5685173076302776</v>
      </c>
      <c r="BB94" s="913">
        <f t="shared" si="86"/>
        <v>410.12681560827622</v>
      </c>
      <c r="BC94" s="914">
        <f t="shared" si="87"/>
        <v>280.0962973453274</v>
      </c>
      <c r="BD94" s="933">
        <f t="shared" si="101"/>
        <v>6.5685173076302776</v>
      </c>
      <c r="BE94" s="914">
        <f t="shared" si="60"/>
        <v>696.79163026123388</v>
      </c>
      <c r="BF94" s="145">
        <v>0</v>
      </c>
      <c r="BG94" s="927">
        <f t="shared" si="88"/>
        <v>696.79163026123388</v>
      </c>
      <c r="BI94" s="913">
        <f t="shared" si="89"/>
        <v>410.12681560827622</v>
      </c>
      <c r="BJ94" s="914">
        <f t="shared" si="90"/>
        <v>280.0962973453274</v>
      </c>
      <c r="BK94" s="933">
        <f t="shared" si="91"/>
        <v>6.5685173076302776</v>
      </c>
      <c r="BL94" s="914">
        <f t="shared" si="61"/>
        <v>696.79163026123388</v>
      </c>
      <c r="BM94" s="145">
        <v>0</v>
      </c>
      <c r="BN94" s="927">
        <f t="shared" si="92"/>
        <v>696.79163026123388</v>
      </c>
    </row>
    <row r="95" spans="1:66">
      <c r="A95" s="805">
        <f>'Input data'!A125</f>
        <v>2025</v>
      </c>
      <c r="B95" s="728">
        <f>'Input data'!B125</f>
        <v>61.673080999999996</v>
      </c>
      <c r="C95" s="728">
        <f>'Recycling - Case 1'!AK105/B95</f>
        <v>367.30977129526525</v>
      </c>
      <c r="D95" s="729">
        <f>'Recycling - Case 1'!AM105</f>
        <v>0.32111824044868598</v>
      </c>
      <c r="E95" s="729">
        <f>'Recycling - Case 1'!BE105</f>
        <v>0.18993269686974942</v>
      </c>
      <c r="F95" s="729">
        <f>'Recycling - Case 1'!BF105</f>
        <v>0.24088604337957073</v>
      </c>
      <c r="G95" s="729">
        <f>'Recycling - Case 1'!BG105</f>
        <v>7.3708851014719148E-2</v>
      </c>
      <c r="H95" s="729">
        <f>'Recycling - Case 1'!BH105</f>
        <v>0</v>
      </c>
      <c r="I95" s="729">
        <f>'Recycling - Case 1'!BI105</f>
        <v>0</v>
      </c>
      <c r="J95" s="729">
        <f>'Recycling - Case 1'!BJ105</f>
        <v>0</v>
      </c>
      <c r="K95" s="729">
        <f>'Recycling - Case 1'!BK105</f>
        <v>0.4954724087359606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0.10615065361226422</v>
      </c>
      <c r="Q95" s="734">
        <f t="shared" si="62"/>
        <v>313.91886405998997</v>
      </c>
      <c r="R95" s="734">
        <f t="shared" si="63"/>
        <v>313.91886405998997</v>
      </c>
      <c r="S95" s="737">
        <f t="shared" si="64"/>
        <v>0</v>
      </c>
      <c r="T95" s="734">
        <f t="shared" si="65"/>
        <v>12044.338884533827</v>
      </c>
      <c r="U95" s="734">
        <f t="shared" si="66"/>
        <v>601.4314954009559</v>
      </c>
      <c r="V95" s="741">
        <f t="shared" si="67"/>
        <v>400.95433026730393</v>
      </c>
      <c r="W95" s="383"/>
      <c r="X95" s="885">
        <f>'Recycling - Case 1'!AM145</f>
        <v>361.1179552918141</v>
      </c>
      <c r="Y95" s="886">
        <f>Parameters!S196</f>
        <v>0.71500000000000008</v>
      </c>
      <c r="Z95" s="887">
        <f t="shared" si="68"/>
        <v>0.4</v>
      </c>
      <c r="AA95" s="888">
        <f t="shared" si="69"/>
        <v>51.639867606729425</v>
      </c>
      <c r="AB95" s="888">
        <f t="shared" si="70"/>
        <v>51.639867606729425</v>
      </c>
      <c r="AC95" s="311">
        <f t="shared" si="71"/>
        <v>0</v>
      </c>
      <c r="AD95" s="888">
        <f t="shared" si="72"/>
        <v>7895.326910339717</v>
      </c>
      <c r="AE95" s="888">
        <f t="shared" si="73"/>
        <v>402.15443431133394</v>
      </c>
      <c r="AF95" s="889">
        <f t="shared" si="74"/>
        <v>268.10295620755596</v>
      </c>
      <c r="AH95" s="885">
        <f>'Recycling - Case 1'!AM185</f>
        <v>361.1179552918141</v>
      </c>
      <c r="AI95" s="886">
        <f>Parameters!S196</f>
        <v>0.71500000000000008</v>
      </c>
      <c r="AJ95" s="887">
        <f t="shared" si="75"/>
        <v>0.4</v>
      </c>
      <c r="AK95" s="888">
        <f t="shared" si="76"/>
        <v>51.639867606729425</v>
      </c>
      <c r="AL95" s="888">
        <f t="shared" si="77"/>
        <v>51.639867606729425</v>
      </c>
      <c r="AM95" s="311">
        <f t="shared" si="78"/>
        <v>0</v>
      </c>
      <c r="AN95" s="888">
        <f t="shared" si="79"/>
        <v>7895.326910339717</v>
      </c>
      <c r="AO95" s="888">
        <f t="shared" si="80"/>
        <v>402.15443431133394</v>
      </c>
      <c r="AP95" s="889">
        <f t="shared" si="81"/>
        <v>268.10295620755596</v>
      </c>
      <c r="AR95" s="901">
        <f>'Recycling - Case 1'!G105</f>
        <v>582.19195319349558</v>
      </c>
      <c r="AS95" s="920">
        <v>1</v>
      </c>
      <c r="AT95" s="902">
        <f t="shared" si="82"/>
        <v>0.05</v>
      </c>
      <c r="AU95" s="903">
        <f t="shared" si="83"/>
        <v>14.55479882983739</v>
      </c>
      <c r="AV95" s="903">
        <f t="shared" si="84"/>
        <v>14.55479882983739</v>
      </c>
      <c r="AW95" s="279">
        <f t="shared" si="85"/>
        <v>0</v>
      </c>
      <c r="AX95" s="903">
        <f t="shared" si="51"/>
        <v>178.07023307467651</v>
      </c>
      <c r="AY95" s="903">
        <f t="shared" si="54"/>
        <v>10.111229760565685</v>
      </c>
      <c r="AZ95" s="921">
        <f t="shared" si="52"/>
        <v>6.7408198403771236</v>
      </c>
      <c r="BB95" s="913">
        <f t="shared" si="86"/>
        <v>400.95433026730393</v>
      </c>
      <c r="BC95" s="914">
        <f t="shared" si="87"/>
        <v>268.10295620755596</v>
      </c>
      <c r="BD95" s="933">
        <f t="shared" si="101"/>
        <v>6.7408198403771236</v>
      </c>
      <c r="BE95" s="914">
        <f t="shared" si="60"/>
        <v>675.79810631523696</v>
      </c>
      <c r="BF95" s="145">
        <v>0</v>
      </c>
      <c r="BG95" s="927">
        <f t="shared" si="88"/>
        <v>675.79810631523696</v>
      </c>
      <c r="BI95" s="913">
        <f t="shared" si="89"/>
        <v>400.95433026730393</v>
      </c>
      <c r="BJ95" s="914">
        <f t="shared" si="90"/>
        <v>268.10295620755596</v>
      </c>
      <c r="BK95" s="933">
        <f t="shared" si="91"/>
        <v>6.7408198403771236</v>
      </c>
      <c r="BL95" s="914">
        <f t="shared" si="61"/>
        <v>675.79810631523696</v>
      </c>
      <c r="BM95" s="145">
        <v>0</v>
      </c>
      <c r="BN95" s="927">
        <f t="shared" si="92"/>
        <v>675.79810631523696</v>
      </c>
    </row>
    <row r="96" spans="1:66">
      <c r="A96" s="805">
        <f>'Input data'!A126</f>
        <v>2026</v>
      </c>
      <c r="B96" s="728">
        <f>'Input data'!B126</f>
        <v>62.305038999999994</v>
      </c>
      <c r="C96" s="728">
        <f>'Recycling - Case 1'!AK106/B96</f>
        <v>362.64437378675962</v>
      </c>
      <c r="D96" s="729">
        <f>'Recycling - Case 1'!AM106</f>
        <v>0.30523394689431232</v>
      </c>
      <c r="E96" s="729">
        <f>'Recycling - Case 1'!BE106</f>
        <v>0.18261857771456963</v>
      </c>
      <c r="F96" s="729">
        <f>'Recycling - Case 1'!BF106</f>
        <v>0.23160976155377094</v>
      </c>
      <c r="G96" s="729">
        <f>'Recycling - Case 1'!BG106</f>
        <v>7.5857304382135241E-2</v>
      </c>
      <c r="H96" s="729">
        <f>'Recycling - Case 1'!BH106</f>
        <v>0</v>
      </c>
      <c r="I96" s="729">
        <f>'Recycling - Case 1'!BI106</f>
        <v>0</v>
      </c>
      <c r="J96" s="729">
        <f>'Recycling - Case 1'!BJ106</f>
        <v>0</v>
      </c>
      <c r="K96" s="729">
        <f>'Recycling - Case 1'!BK106</f>
        <v>0.50991435634952409</v>
      </c>
      <c r="L96" s="730">
        <f t="shared" si="100"/>
        <v>0.99999999999999989</v>
      </c>
      <c r="N96" s="740">
        <f t="shared" si="57"/>
        <v>6896.6303447470345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0.10405766072079373</v>
      </c>
      <c r="Q96" s="734">
        <f t="shared" si="62"/>
        <v>295.47744214531235</v>
      </c>
      <c r="R96" s="734">
        <f t="shared" si="63"/>
        <v>295.47744214531235</v>
      </c>
      <c r="S96" s="737">
        <f t="shared" si="64"/>
        <v>0</v>
      </c>
      <c r="T96" s="734">
        <f t="shared" si="65"/>
        <v>11752.406987771998</v>
      </c>
      <c r="U96" s="734">
        <f t="shared" si="66"/>
        <v>587.40933890714291</v>
      </c>
      <c r="V96" s="741">
        <f t="shared" si="67"/>
        <v>391.60622593809529</v>
      </c>
      <c r="W96" s="383"/>
      <c r="X96" s="885">
        <f>'Recycling - Case 1'!AM146</f>
        <v>243.25084765863659</v>
      </c>
      <c r="Y96" s="886">
        <f>Parameters!S197</f>
        <v>0.71500000000000008</v>
      </c>
      <c r="Z96" s="887">
        <f t="shared" si="68"/>
        <v>0.4</v>
      </c>
      <c r="AA96" s="888">
        <f t="shared" si="69"/>
        <v>34.784871215185042</v>
      </c>
      <c r="AB96" s="888">
        <f t="shared" si="70"/>
        <v>34.784871215185042</v>
      </c>
      <c r="AC96" s="311">
        <f t="shared" si="71"/>
        <v>0</v>
      </c>
      <c r="AD96" s="888">
        <f t="shared" si="72"/>
        <v>7545.0521443826347</v>
      </c>
      <c r="AE96" s="888">
        <f t="shared" si="73"/>
        <v>385.05963717226751</v>
      </c>
      <c r="AF96" s="889">
        <f t="shared" si="74"/>
        <v>256.70642478151166</v>
      </c>
      <c r="AH96" s="885">
        <f>'Recycling - Case 1'!AM186</f>
        <v>243.25084765863659</v>
      </c>
      <c r="AI96" s="886">
        <f>Parameters!S197</f>
        <v>0.71500000000000008</v>
      </c>
      <c r="AJ96" s="887">
        <f t="shared" si="75"/>
        <v>0.4</v>
      </c>
      <c r="AK96" s="888">
        <f t="shared" si="76"/>
        <v>34.784871215185042</v>
      </c>
      <c r="AL96" s="888">
        <f t="shared" si="77"/>
        <v>34.784871215185042</v>
      </c>
      <c r="AM96" s="311">
        <f t="shared" si="78"/>
        <v>0</v>
      </c>
      <c r="AN96" s="888">
        <f t="shared" si="79"/>
        <v>7545.0521443826347</v>
      </c>
      <c r="AO96" s="888">
        <f t="shared" si="80"/>
        <v>385.05963717226751</v>
      </c>
      <c r="AP96" s="889">
        <f t="shared" si="81"/>
        <v>256.70642478151166</v>
      </c>
      <c r="AR96" s="901">
        <f>'Recycling - Case 1'!G106</f>
        <v>592.64478915186464</v>
      </c>
      <c r="AS96" s="920">
        <v>1</v>
      </c>
      <c r="AT96" s="902">
        <f t="shared" si="82"/>
        <v>0.05</v>
      </c>
      <c r="AU96" s="903">
        <f t="shared" si="83"/>
        <v>14.816119728796616</v>
      </c>
      <c r="AV96" s="903">
        <f t="shared" si="84"/>
        <v>14.816119728796616</v>
      </c>
      <c r="AW96" s="279">
        <f t="shared" si="85"/>
        <v>0</v>
      </c>
      <c r="AX96" s="903">
        <f t="shared" si="51"/>
        <v>182.5163497256078</v>
      </c>
      <c r="AY96" s="903">
        <f t="shared" si="54"/>
        <v>10.370003077865327</v>
      </c>
      <c r="AZ96" s="921">
        <f t="shared" si="52"/>
        <v>6.9133353852435517</v>
      </c>
      <c r="BB96" s="913">
        <f t="shared" si="86"/>
        <v>391.60622593809529</v>
      </c>
      <c r="BC96" s="914">
        <f t="shared" si="87"/>
        <v>256.70642478151166</v>
      </c>
      <c r="BD96" s="933">
        <f t="shared" si="101"/>
        <v>6.9133353852435517</v>
      </c>
      <c r="BE96" s="914">
        <f t="shared" si="60"/>
        <v>655.22598610485045</v>
      </c>
      <c r="BF96" s="145">
        <v>0</v>
      </c>
      <c r="BG96" s="927">
        <f t="shared" si="88"/>
        <v>655.22598610485045</v>
      </c>
      <c r="BI96" s="913">
        <f t="shared" si="89"/>
        <v>391.60622593809529</v>
      </c>
      <c r="BJ96" s="914">
        <f t="shared" si="90"/>
        <v>256.70642478151166</v>
      </c>
      <c r="BK96" s="933">
        <f t="shared" si="91"/>
        <v>6.9133353852435517</v>
      </c>
      <c r="BL96" s="914">
        <f t="shared" si="61"/>
        <v>655.22598610485045</v>
      </c>
      <c r="BM96" s="145">
        <v>0</v>
      </c>
      <c r="BN96" s="927">
        <f t="shared" si="92"/>
        <v>655.22598610485045</v>
      </c>
    </row>
    <row r="97" spans="1:66">
      <c r="A97" s="805">
        <f>'Input data'!A127</f>
        <v>2027</v>
      </c>
      <c r="B97" s="728">
        <f>'Input data'!B127</f>
        <v>62.918915999999996</v>
      </c>
      <c r="C97" s="728">
        <f>'Recycling - Case 1'!AK107/B97</f>
        <v>358.48833823854278</v>
      </c>
      <c r="D97" s="729">
        <f>'Recycling - Case 1'!AM107</f>
        <v>0.28988419062647575</v>
      </c>
      <c r="E97" s="729">
        <f>'Recycling - Case 1'!BE107</f>
        <v>0.17500083726008828</v>
      </c>
      <c r="F97" s="729">
        <f>'Recycling - Case 1'!BF107</f>
        <v>0.22194840577977853</v>
      </c>
      <c r="G97" s="729">
        <f>'Recycling - Case 1'!BG107</f>
        <v>7.8094943636335998E-2</v>
      </c>
      <c r="H97" s="729">
        <f>'Recycling - Case 1'!BH107</f>
        <v>0</v>
      </c>
      <c r="I97" s="729">
        <f>'Recycling - Case 1'!BI107</f>
        <v>0</v>
      </c>
      <c r="J97" s="729">
        <f>'Recycling - Case 1'!BJ107</f>
        <v>0</v>
      </c>
      <c r="K97" s="729">
        <f>'Recycling - Case 1'!BK107</f>
        <v>0.52495581332379715</v>
      </c>
      <c r="L97" s="730">
        <f t="shared" si="100"/>
        <v>1</v>
      </c>
      <c r="N97" s="740">
        <f t="shared" si="57"/>
        <v>6538.5401545638715</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0.10187778419950334</v>
      </c>
      <c r="Q97" s="734">
        <f t="shared" si="62"/>
        <v>277.72579592521032</v>
      </c>
      <c r="R97" s="734">
        <f t="shared" si="63"/>
        <v>277.72579592521032</v>
      </c>
      <c r="S97" s="737">
        <f t="shared" si="64"/>
        <v>0</v>
      </c>
      <c r="T97" s="734">
        <f t="shared" si="65"/>
        <v>11456.961131401738</v>
      </c>
      <c r="U97" s="734">
        <f t="shared" si="66"/>
        <v>573.17165229547038</v>
      </c>
      <c r="V97" s="741">
        <f t="shared" si="67"/>
        <v>382.11443486364692</v>
      </c>
      <c r="W97" s="383"/>
      <c r="X97" s="885">
        <f>'Recycling - Case 1'!AM147</f>
        <v>217.4691641322579</v>
      </c>
      <c r="Y97" s="886">
        <f>Parameters!S198</f>
        <v>0.71500000000000008</v>
      </c>
      <c r="Z97" s="887">
        <f t="shared" si="68"/>
        <v>0.4</v>
      </c>
      <c r="AA97" s="888">
        <f t="shared" si="69"/>
        <v>31.098090470912883</v>
      </c>
      <c r="AB97" s="888">
        <f t="shared" si="70"/>
        <v>31.098090470912883</v>
      </c>
      <c r="AC97" s="311">
        <f t="shared" si="71"/>
        <v>0</v>
      </c>
      <c r="AD97" s="888">
        <f t="shared" si="72"/>
        <v>7208.1736995998845</v>
      </c>
      <c r="AE97" s="888">
        <f t="shared" si="73"/>
        <v>367.97653525366292</v>
      </c>
      <c r="AF97" s="889">
        <f t="shared" si="74"/>
        <v>245.3176901691086</v>
      </c>
      <c r="AH97" s="885">
        <f>'Recycling - Case 1'!AM187</f>
        <v>217.4691641322579</v>
      </c>
      <c r="AI97" s="886">
        <f>Parameters!S198</f>
        <v>0.71500000000000008</v>
      </c>
      <c r="AJ97" s="887">
        <f t="shared" si="75"/>
        <v>0.4</v>
      </c>
      <c r="AK97" s="888">
        <f t="shared" si="76"/>
        <v>31.098090470912883</v>
      </c>
      <c r="AL97" s="888">
        <f t="shared" si="77"/>
        <v>31.098090470912883</v>
      </c>
      <c r="AM97" s="311">
        <f t="shared" si="78"/>
        <v>0</v>
      </c>
      <c r="AN97" s="888">
        <f t="shared" si="79"/>
        <v>7208.1736995998845</v>
      </c>
      <c r="AO97" s="888">
        <f t="shared" si="80"/>
        <v>367.97653525366292</v>
      </c>
      <c r="AP97" s="889">
        <f t="shared" si="81"/>
        <v>245.3176901691086</v>
      </c>
      <c r="AR97" s="901">
        <f>'Recycling - Case 1'!G107</f>
        <v>603.01536315678493</v>
      </c>
      <c r="AS97" s="920">
        <v>1</v>
      </c>
      <c r="AT97" s="902">
        <f t="shared" si="82"/>
        <v>0.05</v>
      </c>
      <c r="AU97" s="903">
        <f t="shared" si="83"/>
        <v>15.075384078919624</v>
      </c>
      <c r="AV97" s="903">
        <f t="shared" si="84"/>
        <v>15.075384078919624</v>
      </c>
      <c r="AW97" s="279">
        <f t="shared" si="85"/>
        <v>0</v>
      </c>
      <c r="AX97" s="903">
        <f t="shared" si="51"/>
        <v>186.96280904975629</v>
      </c>
      <c r="AY97" s="903">
        <f t="shared" si="54"/>
        <v>10.628924754771148</v>
      </c>
      <c r="AZ97" s="921">
        <f t="shared" si="52"/>
        <v>7.0859498365140992</v>
      </c>
      <c r="BB97" s="913">
        <f t="shared" si="86"/>
        <v>382.11443486364692</v>
      </c>
      <c r="BC97" s="914">
        <f t="shared" si="87"/>
        <v>245.3176901691086</v>
      </c>
      <c r="BD97" s="933">
        <f t="shared" si="101"/>
        <v>7.0859498365140992</v>
      </c>
      <c r="BE97" s="914">
        <f t="shared" si="60"/>
        <v>634.51807486926964</v>
      </c>
      <c r="BF97" s="145">
        <v>0</v>
      </c>
      <c r="BG97" s="927">
        <f t="shared" si="88"/>
        <v>634.51807486926964</v>
      </c>
      <c r="BI97" s="913">
        <f t="shared" si="89"/>
        <v>382.11443486364692</v>
      </c>
      <c r="BJ97" s="914">
        <f t="shared" si="90"/>
        <v>245.3176901691086</v>
      </c>
      <c r="BK97" s="933">
        <f t="shared" si="91"/>
        <v>7.0859498365140992</v>
      </c>
      <c r="BL97" s="914">
        <f t="shared" si="61"/>
        <v>634.51807486926964</v>
      </c>
      <c r="BM97" s="145">
        <v>0</v>
      </c>
      <c r="BN97" s="927">
        <f t="shared" si="92"/>
        <v>634.51807486926964</v>
      </c>
    </row>
    <row r="98" spans="1:66">
      <c r="A98" s="805">
        <f>'Input data'!A128</f>
        <v>2028</v>
      </c>
      <c r="B98" s="728">
        <f>'Input data'!B128</f>
        <v>63.514502</v>
      </c>
      <c r="C98" s="728">
        <f>'Recycling - Case 1'!AK108/B98</f>
        <v>348.92053567748997</v>
      </c>
      <c r="D98" s="729">
        <f>'Recycling - Case 1'!AM108</f>
        <v>0.27972109125968125</v>
      </c>
      <c r="E98" s="729">
        <f>'Recycling - Case 1'!BE108</f>
        <v>0.17580535152150931</v>
      </c>
      <c r="F98" s="729">
        <f>'Recycling - Case 1'!BF108</f>
        <v>0.22296874751382478</v>
      </c>
      <c r="G98" s="729">
        <f>'Recycling - Case 1'!BG108</f>
        <v>7.7858625176462345E-2</v>
      </c>
      <c r="H98" s="729">
        <f>'Recycling - Case 1'!BH108</f>
        <v>0</v>
      </c>
      <c r="I98" s="729">
        <f>'Recycling - Case 1'!BI108</f>
        <v>0</v>
      </c>
      <c r="J98" s="729">
        <f>'Recycling - Case 1'!BJ108</f>
        <v>0</v>
      </c>
      <c r="K98" s="729">
        <f>'Recycling - Case 1'!BK108</f>
        <v>0.52336727578820341</v>
      </c>
      <c r="L98" s="730">
        <f t="shared" si="100"/>
        <v>0.99999999999999989</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0.10210800230157629</v>
      </c>
      <c r="Q98" s="734">
        <f t="shared" si="62"/>
        <v>267.18717128240041</v>
      </c>
      <c r="R98" s="734">
        <f t="shared" si="63"/>
        <v>267.18717128240041</v>
      </c>
      <c r="S98" s="737">
        <f t="shared" si="64"/>
        <v>0</v>
      </c>
      <c r="T98" s="734">
        <f t="shared" si="65"/>
        <v>11165.385714832726</v>
      </c>
      <c r="U98" s="734">
        <f t="shared" si="66"/>
        <v>558.7625878514134</v>
      </c>
      <c r="V98" s="741">
        <f t="shared" si="67"/>
        <v>372.50839190094229</v>
      </c>
      <c r="W98" s="383"/>
      <c r="X98" s="885">
        <f>'Recycling - Case 1'!AM148</f>
        <v>226.58957522985685</v>
      </c>
      <c r="Y98" s="886">
        <f>Parameters!S199</f>
        <v>0.71500000000000008</v>
      </c>
      <c r="Z98" s="887">
        <f t="shared" si="68"/>
        <v>0.4</v>
      </c>
      <c r="AA98" s="888">
        <f t="shared" si="69"/>
        <v>32.40230925786954</v>
      </c>
      <c r="AB98" s="888">
        <f t="shared" si="70"/>
        <v>32.40230925786954</v>
      </c>
      <c r="AC98" s="311">
        <f t="shared" si="71"/>
        <v>0</v>
      </c>
      <c r="AD98" s="888">
        <f t="shared" si="72"/>
        <v>6889.0292292294498</v>
      </c>
      <c r="AE98" s="888">
        <f t="shared" si="73"/>
        <v>351.54677962830374</v>
      </c>
      <c r="AF98" s="889">
        <f t="shared" si="74"/>
        <v>234.36451975220248</v>
      </c>
      <c r="AH98" s="885">
        <f>'Recycling - Case 1'!AM188</f>
        <v>226.58957522985685</v>
      </c>
      <c r="AI98" s="886">
        <f>Parameters!S199</f>
        <v>0.71500000000000008</v>
      </c>
      <c r="AJ98" s="887">
        <f t="shared" si="75"/>
        <v>0.4</v>
      </c>
      <c r="AK98" s="888">
        <f t="shared" si="76"/>
        <v>32.40230925786954</v>
      </c>
      <c r="AL98" s="888">
        <f t="shared" si="77"/>
        <v>32.40230925786954</v>
      </c>
      <c r="AM98" s="311">
        <f t="shared" si="78"/>
        <v>0</v>
      </c>
      <c r="AN98" s="888">
        <f t="shared" si="79"/>
        <v>6889.0292292294498</v>
      </c>
      <c r="AO98" s="888">
        <f t="shared" si="80"/>
        <v>351.54677962830374</v>
      </c>
      <c r="AP98" s="889">
        <f t="shared" si="81"/>
        <v>234.36451975220248</v>
      </c>
      <c r="AR98" s="901">
        <f>'Recycling - Case 1'!G108</f>
        <v>613.29774089367663</v>
      </c>
      <c r="AS98" s="920">
        <v>1</v>
      </c>
      <c r="AT98" s="902">
        <f t="shared" si="82"/>
        <v>0.05</v>
      </c>
      <c r="AU98" s="903">
        <f t="shared" si="83"/>
        <v>15.332443522341917</v>
      </c>
      <c r="AV98" s="903">
        <f t="shared" si="84"/>
        <v>15.332443522341917</v>
      </c>
      <c r="AW98" s="279">
        <f t="shared" si="85"/>
        <v>0</v>
      </c>
      <c r="AX98" s="903">
        <f t="shared" si="51"/>
        <v>191.4073861846866</v>
      </c>
      <c r="AY98" s="903">
        <f t="shared" si="54"/>
        <v>10.887866387411602</v>
      </c>
      <c r="AZ98" s="921">
        <f t="shared" si="52"/>
        <v>7.2585775916077351</v>
      </c>
      <c r="BB98" s="913">
        <f t="shared" si="86"/>
        <v>372.50839190094229</v>
      </c>
      <c r="BC98" s="914">
        <f t="shared" si="87"/>
        <v>234.36451975220248</v>
      </c>
      <c r="BD98" s="933">
        <f t="shared" si="101"/>
        <v>7.2585775916077351</v>
      </c>
      <c r="BE98" s="914">
        <f t="shared" si="60"/>
        <v>614.13148924475252</v>
      </c>
      <c r="BF98" s="145">
        <v>0</v>
      </c>
      <c r="BG98" s="927">
        <f t="shared" si="88"/>
        <v>614.13148924475252</v>
      </c>
      <c r="BI98" s="913">
        <f t="shared" si="89"/>
        <v>372.50839190094229</v>
      </c>
      <c r="BJ98" s="914">
        <f t="shared" si="90"/>
        <v>234.36451975220248</v>
      </c>
      <c r="BK98" s="933">
        <f t="shared" si="91"/>
        <v>7.2585775916077351</v>
      </c>
      <c r="BL98" s="914">
        <f t="shared" si="61"/>
        <v>614.13148924475252</v>
      </c>
      <c r="BM98" s="145">
        <v>0</v>
      </c>
      <c r="BN98" s="927">
        <f t="shared" si="92"/>
        <v>614.13148924475252</v>
      </c>
    </row>
    <row r="99" spans="1:66">
      <c r="A99" s="805">
        <f>'Input data'!A129</f>
        <v>2029</v>
      </c>
      <c r="B99" s="728">
        <f>'Input data'!B129</f>
        <v>64.093732000000003</v>
      </c>
      <c r="C99" s="728">
        <f>'Recycling - Case 1'!AK109/B99</f>
        <v>339.97305727164513</v>
      </c>
      <c r="D99" s="729">
        <f>'Recycling - Case 1'!AM109</f>
        <v>0.26971706636039189</v>
      </c>
      <c r="E99" s="729">
        <f>'Recycling - Case 1'!BE109</f>
        <v>0.17656890055909355</v>
      </c>
      <c r="F99" s="729">
        <f>'Recycling - Case 1'!BF109</f>
        <v>0.22393713426145298</v>
      </c>
      <c r="G99" s="729">
        <f>'Recycling - Case 1'!BG109</f>
        <v>7.7634339863879867E-2</v>
      </c>
      <c r="H99" s="729">
        <f>'Recycling - Case 1'!BH109</f>
        <v>0</v>
      </c>
      <c r="I99" s="729">
        <f>'Recycling - Case 1'!BI109</f>
        <v>0</v>
      </c>
      <c r="J99" s="729">
        <f>'Recycling - Case 1'!BJ109</f>
        <v>0</v>
      </c>
      <c r="K99" s="729">
        <f>'Recycling - Case 1'!BK109</f>
        <v>0.52185962531557362</v>
      </c>
      <c r="L99" s="730">
        <f t="shared" si="100"/>
        <v>1</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0.10232649788170659</v>
      </c>
      <c r="Q99" s="734">
        <f t="shared" si="62"/>
        <v>256.97880770187254</v>
      </c>
      <c r="R99" s="734">
        <f t="shared" si="63"/>
        <v>256.97880770187254</v>
      </c>
      <c r="S99" s="737">
        <f t="shared" si="64"/>
        <v>0</v>
      </c>
      <c r="T99" s="734">
        <f t="shared" si="65"/>
        <v>10877.8222355507</v>
      </c>
      <c r="U99" s="734">
        <f t="shared" si="66"/>
        <v>544.54228698389863</v>
      </c>
      <c r="V99" s="741">
        <f t="shared" si="67"/>
        <v>363.02819132259907</v>
      </c>
      <c r="W99" s="383"/>
      <c r="X99" s="885">
        <f>'Recycling - Case 1'!AM149</f>
        <v>223.9476532463591</v>
      </c>
      <c r="Y99" s="886">
        <f>Parameters!S200</f>
        <v>0.71500000000000008</v>
      </c>
      <c r="Z99" s="887">
        <f t="shared" si="68"/>
        <v>0.4</v>
      </c>
      <c r="AA99" s="888">
        <f t="shared" si="69"/>
        <v>32.024514414229358</v>
      </c>
      <c r="AB99" s="888">
        <f t="shared" si="70"/>
        <v>32.024514414229358</v>
      </c>
      <c r="AC99" s="311">
        <f t="shared" si="71"/>
        <v>0</v>
      </c>
      <c r="AD99" s="888">
        <f t="shared" si="72"/>
        <v>6585.0718235027562</v>
      </c>
      <c r="AE99" s="888">
        <f t="shared" si="73"/>
        <v>335.9819201409228</v>
      </c>
      <c r="AF99" s="889">
        <f t="shared" si="74"/>
        <v>223.98794676061519</v>
      </c>
      <c r="AH99" s="885">
        <f>'Recycling - Case 1'!AM189</f>
        <v>223.9476532463591</v>
      </c>
      <c r="AI99" s="886">
        <f>Parameters!S200</f>
        <v>0.71500000000000008</v>
      </c>
      <c r="AJ99" s="887">
        <f t="shared" si="75"/>
        <v>0.4</v>
      </c>
      <c r="AK99" s="888">
        <f t="shared" si="76"/>
        <v>32.024514414229358</v>
      </c>
      <c r="AL99" s="888">
        <f t="shared" si="77"/>
        <v>32.024514414229358</v>
      </c>
      <c r="AM99" s="311">
        <f t="shared" si="78"/>
        <v>0</v>
      </c>
      <c r="AN99" s="888">
        <f t="shared" si="79"/>
        <v>6585.0718235027562</v>
      </c>
      <c r="AO99" s="888">
        <f t="shared" si="80"/>
        <v>335.9819201409228</v>
      </c>
      <c r="AP99" s="889">
        <f t="shared" si="81"/>
        <v>223.98794676061519</v>
      </c>
      <c r="AR99" s="901">
        <f>'Recycling - Case 1'!G109</f>
        <v>623.50679421102802</v>
      </c>
      <c r="AS99" s="920">
        <v>1</v>
      </c>
      <c r="AT99" s="902">
        <f t="shared" si="82"/>
        <v>0.05</v>
      </c>
      <c r="AU99" s="903">
        <f t="shared" si="83"/>
        <v>15.587669855275701</v>
      </c>
      <c r="AV99" s="903">
        <f t="shared" si="84"/>
        <v>15.587669855275701</v>
      </c>
      <c r="AW99" s="279">
        <f t="shared" si="85"/>
        <v>0</v>
      </c>
      <c r="AX99" s="903">
        <f t="shared" si="51"/>
        <v>195.84835763007723</v>
      </c>
      <c r="AY99" s="903">
        <f t="shared" si="54"/>
        <v>11.146698409885053</v>
      </c>
      <c r="AZ99" s="921">
        <f t="shared" si="52"/>
        <v>7.4311322732567016</v>
      </c>
      <c r="BB99" s="913">
        <f t="shared" si="86"/>
        <v>363.02819132259907</v>
      </c>
      <c r="BC99" s="914">
        <f t="shared" si="87"/>
        <v>223.98794676061519</v>
      </c>
      <c r="BD99" s="933">
        <f t="shared" si="101"/>
        <v>7.4311322732567016</v>
      </c>
      <c r="BE99" s="914">
        <f t="shared" si="60"/>
        <v>594.44727035647099</v>
      </c>
      <c r="BF99" s="145">
        <v>0</v>
      </c>
      <c r="BG99" s="927">
        <f t="shared" si="88"/>
        <v>594.44727035647099</v>
      </c>
      <c r="BI99" s="913">
        <f t="shared" si="89"/>
        <v>363.02819132259907</v>
      </c>
      <c r="BJ99" s="914">
        <f t="shared" si="90"/>
        <v>223.98794676061519</v>
      </c>
      <c r="BK99" s="933">
        <f t="shared" si="91"/>
        <v>7.4311322732567016</v>
      </c>
      <c r="BL99" s="914">
        <f t="shared" si="61"/>
        <v>594.44727035647099</v>
      </c>
      <c r="BM99" s="145">
        <v>0</v>
      </c>
      <c r="BN99" s="927">
        <f t="shared" si="92"/>
        <v>594.44727035647099</v>
      </c>
    </row>
    <row r="100" spans="1:66">
      <c r="A100" s="805">
        <f>'Input data'!A130</f>
        <v>2030</v>
      </c>
      <c r="B100" s="728">
        <f>'Input data'!B130</f>
        <v>64.659278</v>
      </c>
      <c r="C100" s="728">
        <f>'Recycling - Case 1'!AK110/B100</f>
        <v>331.59229492368394</v>
      </c>
      <c r="D100" s="729">
        <f>'Recycling - Case 1'!AM110</f>
        <v>0.25988251040351057</v>
      </c>
      <c r="E100" s="729">
        <f>'Recycling - Case 1'!BE110</f>
        <v>0.17729709067195268</v>
      </c>
      <c r="F100" s="729">
        <f>'Recycling - Case 1'!BF110</f>
        <v>0.22486067632664594</v>
      </c>
      <c r="G100" s="729">
        <f>'Recycling - Case 1'!BG110</f>
        <v>7.7420440901216234E-2</v>
      </c>
      <c r="H100" s="729">
        <f>'Recycling - Case 1'!BH110</f>
        <v>0</v>
      </c>
      <c r="I100" s="729">
        <f>'Recycling - Case 1'!BI110</f>
        <v>0</v>
      </c>
      <c r="J100" s="729">
        <f>'Recycling - Case 1'!BJ110</f>
        <v>0</v>
      </c>
      <c r="K100" s="729">
        <f>'Recycling - Case 1'!BK110</f>
        <v>0.52042179210018535</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0.10253487522660859</v>
      </c>
      <c r="Q100" s="734">
        <f t="shared" si="62"/>
        <v>247.09846851461859</v>
      </c>
      <c r="R100" s="734">
        <f t="shared" si="63"/>
        <v>247.09846851461859</v>
      </c>
      <c r="S100" s="737">
        <f t="shared" si="64"/>
        <v>0</v>
      </c>
      <c r="T100" s="734">
        <f t="shared" si="65"/>
        <v>10594.403053458582</v>
      </c>
      <c r="U100" s="734">
        <f t="shared" si="66"/>
        <v>530.51765060673733</v>
      </c>
      <c r="V100" s="741">
        <f t="shared" si="67"/>
        <v>353.67843373782489</v>
      </c>
      <c r="W100" s="383"/>
      <c r="X100" s="885">
        <f>'Recycling - Case 1'!AM150</f>
        <v>213.80747653140324</v>
      </c>
      <c r="Y100" s="886">
        <f>Parameters!S201</f>
        <v>0.71500000000000008</v>
      </c>
      <c r="Z100" s="887">
        <f t="shared" si="68"/>
        <v>0.4</v>
      </c>
      <c r="AA100" s="888">
        <f t="shared" si="69"/>
        <v>30.574469143990669</v>
      </c>
      <c r="AB100" s="888">
        <f t="shared" si="70"/>
        <v>30.574469143990669</v>
      </c>
      <c r="AC100" s="311">
        <f t="shared" si="71"/>
        <v>0</v>
      </c>
      <c r="AD100" s="888">
        <f t="shared" si="72"/>
        <v>6294.4885501103845</v>
      </c>
      <c r="AE100" s="888">
        <f t="shared" si="73"/>
        <v>321.15774253636198</v>
      </c>
      <c r="AF100" s="889">
        <f t="shared" si="74"/>
        <v>214.10516169090798</v>
      </c>
      <c r="AH100" s="885">
        <f>'Recycling - Case 1'!AM190</f>
        <v>213.80747653140324</v>
      </c>
      <c r="AI100" s="886">
        <f>Parameters!S201</f>
        <v>0.71500000000000008</v>
      </c>
      <c r="AJ100" s="887">
        <f t="shared" si="75"/>
        <v>0.4</v>
      </c>
      <c r="AK100" s="888">
        <f t="shared" si="76"/>
        <v>30.574469143990669</v>
      </c>
      <c r="AL100" s="888">
        <f t="shared" si="77"/>
        <v>30.574469143990669</v>
      </c>
      <c r="AM100" s="311">
        <f t="shared" si="78"/>
        <v>0</v>
      </c>
      <c r="AN100" s="888">
        <f t="shared" si="79"/>
        <v>6294.4885501103845</v>
      </c>
      <c r="AO100" s="888">
        <f t="shared" si="80"/>
        <v>321.15774253636198</v>
      </c>
      <c r="AP100" s="889">
        <f t="shared" si="81"/>
        <v>214.10516169090798</v>
      </c>
      <c r="AR100" s="901">
        <f>'Recycling - Case 1'!G110</f>
        <v>633.66517503601972</v>
      </c>
      <c r="AS100" s="920">
        <v>1</v>
      </c>
      <c r="AT100" s="902">
        <f t="shared" si="82"/>
        <v>0.05</v>
      </c>
      <c r="AU100" s="903">
        <f t="shared" si="83"/>
        <v>15.841629375900494</v>
      </c>
      <c r="AV100" s="903">
        <f t="shared" si="84"/>
        <v>15.841629375900494</v>
      </c>
      <c r="AW100" s="279">
        <f t="shared" si="85"/>
        <v>0</v>
      </c>
      <c r="AX100" s="903">
        <f t="shared" si="51"/>
        <v>200.28466655263131</v>
      </c>
      <c r="AY100" s="903">
        <f t="shared" si="54"/>
        <v>11.405320453346409</v>
      </c>
      <c r="AZ100" s="921">
        <f t="shared" si="52"/>
        <v>7.6035469688976063</v>
      </c>
      <c r="BB100" s="913">
        <f t="shared" si="86"/>
        <v>353.67843373782489</v>
      </c>
      <c r="BC100" s="914">
        <f t="shared" si="87"/>
        <v>214.10516169090798</v>
      </c>
      <c r="BD100" s="933">
        <f t="shared" si="101"/>
        <v>7.6035469688976063</v>
      </c>
      <c r="BE100" s="914">
        <f t="shared" si="60"/>
        <v>575.38714239763044</v>
      </c>
      <c r="BF100" s="145">
        <v>0</v>
      </c>
      <c r="BG100" s="927">
        <f t="shared" si="88"/>
        <v>575.38714239763044</v>
      </c>
      <c r="BI100" s="913">
        <f t="shared" si="89"/>
        <v>353.67843373782489</v>
      </c>
      <c r="BJ100" s="914">
        <f t="shared" si="90"/>
        <v>214.10516169090798</v>
      </c>
      <c r="BK100" s="933">
        <f t="shared" si="91"/>
        <v>7.6035469688976063</v>
      </c>
      <c r="BL100" s="914">
        <f t="shared" si="61"/>
        <v>575.38714239763044</v>
      </c>
      <c r="BM100" s="145">
        <v>0</v>
      </c>
      <c r="BN100" s="927">
        <f t="shared" si="92"/>
        <v>575.38714239763044</v>
      </c>
    </row>
    <row r="101" spans="1:66">
      <c r="A101" s="805">
        <f>'Input data'!A131</f>
        <v>2031</v>
      </c>
      <c r="B101" s="728">
        <f>'Input data'!B131</f>
        <v>65.211525999999992</v>
      </c>
      <c r="C101" s="728">
        <f>'Recycling - Case 1'!AK111/B101</f>
        <v>324.2623310102303</v>
      </c>
      <c r="D101" s="729">
        <f>'Recycling - Case 1'!AM111</f>
        <v>0.25103058921583155</v>
      </c>
      <c r="E101" s="729">
        <f>'Recycling - Case 1'!BE111</f>
        <v>0.17799220633425838</v>
      </c>
      <c r="F101" s="729">
        <f>'Recycling - Case 1'!BF111</f>
        <v>0.22574227104068731</v>
      </c>
      <c r="G101" s="729">
        <f>'Recycling - Case 1'!BG111</f>
        <v>7.7216257245776798E-2</v>
      </c>
      <c r="H101" s="729">
        <f>'Recycling - Case 1'!BH111</f>
        <v>0</v>
      </c>
      <c r="I101" s="729">
        <f>'Recycling - Case 1'!BI111</f>
        <v>0</v>
      </c>
      <c r="J101" s="729">
        <f>'Recycling - Case 1'!BJ111</f>
        <v>0</v>
      </c>
      <c r="K101" s="729">
        <f>'Recycling - Case 1'!BK111</f>
        <v>0.51904926537927765</v>
      </c>
      <c r="L101" s="730">
        <f t="shared" si="100"/>
        <v>1.0000000000000002</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0.10273378805658695</v>
      </c>
      <c r="Q101" s="734">
        <f t="shared" si="62"/>
        <v>237.69649145156981</v>
      </c>
      <c r="R101" s="734">
        <f t="shared" si="63"/>
        <v>237.69649145156981</v>
      </c>
      <c r="S101" s="737">
        <f t="shared" si="64"/>
        <v>0</v>
      </c>
      <c r="T101" s="734">
        <f t="shared" si="65"/>
        <v>10315.404410921585</v>
      </c>
      <c r="U101" s="734">
        <f t="shared" si="66"/>
        <v>516.6951339885677</v>
      </c>
      <c r="V101" s="741">
        <f t="shared" si="67"/>
        <v>344.46342265904514</v>
      </c>
      <c r="W101" s="383"/>
      <c r="X101" s="885">
        <f>'Recycling - Case 1'!AM151</f>
        <v>192.91937859243217</v>
      </c>
      <c r="Y101" s="886">
        <f>Parameters!S202</f>
        <v>0.71500000000000008</v>
      </c>
      <c r="Z101" s="887">
        <f t="shared" si="68"/>
        <v>0.4</v>
      </c>
      <c r="AA101" s="888">
        <f t="shared" si="69"/>
        <v>27.587471138717806</v>
      </c>
      <c r="AB101" s="888">
        <f t="shared" si="70"/>
        <v>27.587471138717806</v>
      </c>
      <c r="AC101" s="311">
        <f t="shared" si="71"/>
        <v>0</v>
      </c>
      <c r="AD101" s="888">
        <f t="shared" si="72"/>
        <v>6015.0901921865525</v>
      </c>
      <c r="AE101" s="888">
        <f t="shared" si="73"/>
        <v>306.98582906254967</v>
      </c>
      <c r="AF101" s="889">
        <f t="shared" si="74"/>
        <v>204.65721937503312</v>
      </c>
      <c r="AH101" s="885">
        <f>'Recycling - Case 1'!AM191</f>
        <v>192.91937859243217</v>
      </c>
      <c r="AI101" s="886">
        <f>Parameters!S202</f>
        <v>0.71500000000000008</v>
      </c>
      <c r="AJ101" s="887">
        <f t="shared" si="75"/>
        <v>0.4</v>
      </c>
      <c r="AK101" s="888">
        <f t="shared" si="76"/>
        <v>27.587471138717806</v>
      </c>
      <c r="AL101" s="888">
        <f t="shared" si="77"/>
        <v>27.587471138717806</v>
      </c>
      <c r="AM101" s="311">
        <f t="shared" si="78"/>
        <v>0</v>
      </c>
      <c r="AN101" s="888">
        <f t="shared" si="79"/>
        <v>6015.0901921865525</v>
      </c>
      <c r="AO101" s="888">
        <f t="shared" si="80"/>
        <v>306.98582906254967</v>
      </c>
      <c r="AP101" s="889">
        <f t="shared" si="81"/>
        <v>204.65721937503312</v>
      </c>
      <c r="AR101" s="901">
        <f>'Recycling - Case 1'!G111</f>
        <v>643.77373745264708</v>
      </c>
      <c r="AS101" s="920">
        <v>1</v>
      </c>
      <c r="AT101" s="902">
        <f t="shared" si="82"/>
        <v>0.05</v>
      </c>
      <c r="AU101" s="903">
        <f t="shared" si="83"/>
        <v>16.094343436316176</v>
      </c>
      <c r="AV101" s="903">
        <f t="shared" si="84"/>
        <v>16.094343436316176</v>
      </c>
      <c r="AW101" s="279">
        <f t="shared" si="85"/>
        <v>0</v>
      </c>
      <c r="AX101" s="903">
        <f t="shared" si="51"/>
        <v>204.71533901633177</v>
      </c>
      <c r="AY101" s="903">
        <f t="shared" si="54"/>
        <v>11.663670972615705</v>
      </c>
      <c r="AZ101" s="921">
        <f t="shared" si="52"/>
        <v>7.7757806484104703</v>
      </c>
      <c r="BB101" s="913">
        <f t="shared" si="86"/>
        <v>344.46342265904514</v>
      </c>
      <c r="BC101" s="914">
        <f t="shared" si="87"/>
        <v>204.65721937503312</v>
      </c>
      <c r="BD101" s="933">
        <f t="shared" si="101"/>
        <v>7.7757806484104703</v>
      </c>
      <c r="BE101" s="914">
        <f t="shared" si="60"/>
        <v>556.89642268248872</v>
      </c>
      <c r="BF101" s="145">
        <v>0</v>
      </c>
      <c r="BG101" s="927">
        <f t="shared" si="88"/>
        <v>556.89642268248872</v>
      </c>
      <c r="BI101" s="913">
        <f t="shared" si="89"/>
        <v>344.46342265904514</v>
      </c>
      <c r="BJ101" s="914">
        <f t="shared" si="90"/>
        <v>204.65721937503312</v>
      </c>
      <c r="BK101" s="933">
        <f t="shared" si="91"/>
        <v>7.7757806484104703</v>
      </c>
      <c r="BL101" s="914">
        <f t="shared" si="61"/>
        <v>556.89642268248872</v>
      </c>
      <c r="BM101" s="145">
        <v>0</v>
      </c>
      <c r="BN101" s="927">
        <f t="shared" si="92"/>
        <v>556.89642268248872</v>
      </c>
    </row>
    <row r="102" spans="1:66">
      <c r="A102" s="805">
        <f>'Input data'!A132</f>
        <v>2032</v>
      </c>
      <c r="B102" s="728">
        <f>'Input data'!B132</f>
        <v>65.752923999999993</v>
      </c>
      <c r="C102" s="728">
        <f>'Recycling - Case 1'!AK112/B102</f>
        <v>317.09870019855447</v>
      </c>
      <c r="D102" s="729">
        <f>'Recycling - Case 1'!AM112</f>
        <v>0.24193523140612455</v>
      </c>
      <c r="E102" s="729">
        <f>'Recycling - Case 1'!BE112</f>
        <v>0.17865886826788721</v>
      </c>
      <c r="F102" s="729">
        <f>'Recycling - Case 1'!BF112</f>
        <v>0.22658777872899089</v>
      </c>
      <c r="G102" s="729">
        <f>'Recycling - Case 1'!BG112</f>
        <v>7.7020431604186215E-2</v>
      </c>
      <c r="H102" s="729">
        <f>'Recycling - Case 1'!BH112</f>
        <v>0</v>
      </c>
      <c r="I102" s="729">
        <f>'Recycling - Case 1'!BI112</f>
        <v>0</v>
      </c>
      <c r="J102" s="729">
        <f>'Recycling - Case 1'!BJ112</f>
        <v>0</v>
      </c>
      <c r="K102" s="729">
        <f>'Recycling - Case 1'!BK112</f>
        <v>0.51773292139893579</v>
      </c>
      <c r="L102" s="730">
        <f t="shared" si="100"/>
        <v>1</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0.10292455862765575</v>
      </c>
      <c r="Q102" s="734">
        <f t="shared" si="62"/>
        <v>228.05491268256466</v>
      </c>
      <c r="R102" s="734">
        <f t="shared" si="63"/>
        <v>228.05491268256466</v>
      </c>
      <c r="S102" s="737">
        <f t="shared" si="64"/>
        <v>0</v>
      </c>
      <c r="T102" s="734">
        <f t="shared" si="65"/>
        <v>10040.371113975631</v>
      </c>
      <c r="U102" s="734">
        <f t="shared" si="66"/>
        <v>503.08820962851883</v>
      </c>
      <c r="V102" s="741">
        <f t="shared" si="67"/>
        <v>335.39213975234588</v>
      </c>
      <c r="W102" s="383"/>
      <c r="X102" s="885">
        <f>'Recycling - Case 1'!AM152</f>
        <v>175.23417875347772</v>
      </c>
      <c r="Y102" s="886">
        <f>Parameters!S203</f>
        <v>0.71500000000000008</v>
      </c>
      <c r="Z102" s="887">
        <f t="shared" si="68"/>
        <v>0.4</v>
      </c>
      <c r="AA102" s="888">
        <f t="shared" si="69"/>
        <v>25.058487561747317</v>
      </c>
      <c r="AB102" s="888">
        <f t="shared" si="70"/>
        <v>25.058487561747317</v>
      </c>
      <c r="AC102" s="311">
        <f t="shared" si="71"/>
        <v>0</v>
      </c>
      <c r="AD102" s="888">
        <f t="shared" si="72"/>
        <v>5746.7892693952508</v>
      </c>
      <c r="AE102" s="888">
        <f t="shared" si="73"/>
        <v>293.35941035304887</v>
      </c>
      <c r="AF102" s="889">
        <f t="shared" si="74"/>
        <v>195.57294023536591</v>
      </c>
      <c r="AH102" s="885">
        <f>'Recycling - Case 1'!AM192</f>
        <v>175.23417875347772</v>
      </c>
      <c r="AI102" s="886">
        <f>Parameters!S203</f>
        <v>0.71500000000000008</v>
      </c>
      <c r="AJ102" s="887">
        <f t="shared" si="75"/>
        <v>0.4</v>
      </c>
      <c r="AK102" s="888">
        <f t="shared" si="76"/>
        <v>25.058487561747317</v>
      </c>
      <c r="AL102" s="888">
        <f t="shared" si="77"/>
        <v>25.058487561747317</v>
      </c>
      <c r="AM102" s="311">
        <f t="shared" si="78"/>
        <v>0</v>
      </c>
      <c r="AN102" s="888">
        <f t="shared" si="79"/>
        <v>5746.7892693952508</v>
      </c>
      <c r="AO102" s="888">
        <f t="shared" si="80"/>
        <v>293.35941035304887</v>
      </c>
      <c r="AP102" s="889">
        <f t="shared" si="81"/>
        <v>195.57294023536591</v>
      </c>
      <c r="AR102" s="901">
        <f>'Recycling - Case 1'!G112</f>
        <v>653.85395148648297</v>
      </c>
      <c r="AS102" s="920">
        <v>1</v>
      </c>
      <c r="AT102" s="902">
        <f t="shared" si="82"/>
        <v>0.05</v>
      </c>
      <c r="AU102" s="903">
        <f t="shared" si="83"/>
        <v>16.346348787162075</v>
      </c>
      <c r="AV102" s="903">
        <f t="shared" si="84"/>
        <v>16.346348787162075</v>
      </c>
      <c r="AW102" s="279">
        <f t="shared" si="85"/>
        <v>0</v>
      </c>
      <c r="AX102" s="903">
        <f t="shared" si="51"/>
        <v>209.13999455341911</v>
      </c>
      <c r="AY102" s="903">
        <f t="shared" si="54"/>
        <v>11.921693250074727</v>
      </c>
      <c r="AZ102" s="921">
        <f t="shared" si="52"/>
        <v>7.9477955000498177</v>
      </c>
      <c r="BB102" s="913">
        <f t="shared" si="86"/>
        <v>335.39213975234588</v>
      </c>
      <c r="BC102" s="914">
        <f t="shared" si="87"/>
        <v>195.57294023536591</v>
      </c>
      <c r="BD102" s="933">
        <f t="shared" si="101"/>
        <v>7.9477955000498177</v>
      </c>
      <c r="BE102" s="914">
        <f t="shared" si="60"/>
        <v>538.91287548776154</v>
      </c>
      <c r="BF102" s="145">
        <v>0</v>
      </c>
      <c r="BG102" s="927">
        <f t="shared" si="88"/>
        <v>538.91287548776154</v>
      </c>
      <c r="BI102" s="913">
        <f t="shared" si="89"/>
        <v>335.39213975234588</v>
      </c>
      <c r="BJ102" s="914">
        <f t="shared" si="90"/>
        <v>195.57294023536591</v>
      </c>
      <c r="BK102" s="933">
        <f t="shared" si="91"/>
        <v>7.9477955000498177</v>
      </c>
      <c r="BL102" s="914">
        <f t="shared" si="61"/>
        <v>538.91287548776154</v>
      </c>
      <c r="BM102" s="145">
        <v>0</v>
      </c>
      <c r="BN102" s="927">
        <f t="shared" si="92"/>
        <v>538.91287548776154</v>
      </c>
    </row>
    <row r="103" spans="1:66">
      <c r="A103" s="805">
        <f>'Input data'!A133</f>
        <v>2033</v>
      </c>
      <c r="B103" s="728">
        <f>'Input data'!B133</f>
        <v>66.284188999999998</v>
      </c>
      <c r="C103" s="728">
        <f>'Recycling - Case 1'!AK113/B103</f>
        <v>310.09106489051334</v>
      </c>
      <c r="D103" s="729">
        <f>'Recycling - Case 1'!AM113</f>
        <v>0.23258468711049227</v>
      </c>
      <c r="E103" s="729">
        <f>'Recycling - Case 1'!BE113</f>
        <v>0.17929926607581506</v>
      </c>
      <c r="F103" s="729">
        <f>'Recycling - Case 1'!BF113</f>
        <v>0.22739997640049814</v>
      </c>
      <c r="G103" s="729">
        <f>'Recycling - Case 1'!BG113</f>
        <v>7.6832320801266896E-2</v>
      </c>
      <c r="H103" s="729">
        <f>'Recycling - Case 1'!BH113</f>
        <v>0</v>
      </c>
      <c r="I103" s="729">
        <f>'Recycling - Case 1'!BI113</f>
        <v>0</v>
      </c>
      <c r="J103" s="729">
        <f>'Recycling - Case 1'!BJ113</f>
        <v>0</v>
      </c>
      <c r="K103" s="729">
        <f>'Recycling - Case 1'!BK113</f>
        <v>0.51646843672242015</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0.10310781351197865</v>
      </c>
      <c r="Q103" s="734">
        <f t="shared" si="62"/>
        <v>218.17643185971033</v>
      </c>
      <c r="R103" s="734">
        <f t="shared" si="63"/>
        <v>218.17643185971033</v>
      </c>
      <c r="S103" s="737">
        <f t="shared" si="64"/>
        <v>0</v>
      </c>
      <c r="T103" s="734">
        <f t="shared" si="65"/>
        <v>9768.872868380342</v>
      </c>
      <c r="U103" s="734">
        <f t="shared" si="66"/>
        <v>489.67467745499863</v>
      </c>
      <c r="V103" s="741">
        <f t="shared" si="67"/>
        <v>326.44978496999909</v>
      </c>
      <c r="W103" s="383"/>
      <c r="X103" s="885">
        <f>'Recycling - Case 1'!AM153</f>
        <v>160.73737355767415</v>
      </c>
      <c r="Y103" s="886">
        <f>Parameters!S204</f>
        <v>0.71500000000000008</v>
      </c>
      <c r="Z103" s="887">
        <f t="shared" si="68"/>
        <v>0.4</v>
      </c>
      <c r="AA103" s="888">
        <f t="shared" si="69"/>
        <v>22.985444418747409</v>
      </c>
      <c r="AB103" s="888">
        <f t="shared" si="70"/>
        <v>22.985444418747409</v>
      </c>
      <c r="AC103" s="311">
        <f t="shared" si="71"/>
        <v>0</v>
      </c>
      <c r="AD103" s="888">
        <f t="shared" si="72"/>
        <v>5489.5004938724705</v>
      </c>
      <c r="AE103" s="888">
        <f t="shared" si="73"/>
        <v>280.27421994152763</v>
      </c>
      <c r="AF103" s="889">
        <f t="shared" si="74"/>
        <v>186.84947996101843</v>
      </c>
      <c r="AH103" s="885">
        <f>'Recycling - Case 1'!AM193</f>
        <v>160.73737355767415</v>
      </c>
      <c r="AI103" s="886">
        <f>Parameters!S204</f>
        <v>0.71500000000000008</v>
      </c>
      <c r="AJ103" s="887">
        <f t="shared" si="75"/>
        <v>0.4</v>
      </c>
      <c r="AK103" s="888">
        <f t="shared" si="76"/>
        <v>22.985444418747409</v>
      </c>
      <c r="AL103" s="888">
        <f t="shared" si="77"/>
        <v>22.985444418747409</v>
      </c>
      <c r="AM103" s="311">
        <f t="shared" si="78"/>
        <v>0</v>
      </c>
      <c r="AN103" s="888">
        <f t="shared" si="79"/>
        <v>5489.5004938724705</v>
      </c>
      <c r="AO103" s="888">
        <f t="shared" si="80"/>
        <v>280.27421994152763</v>
      </c>
      <c r="AP103" s="889">
        <f t="shared" si="81"/>
        <v>186.84947996101843</v>
      </c>
      <c r="AR103" s="901">
        <f>'Recycling - Case 1'!G113</f>
        <v>663.91065446657797</v>
      </c>
      <c r="AS103" s="920">
        <v>1</v>
      </c>
      <c r="AT103" s="902">
        <f t="shared" si="82"/>
        <v>0.05</v>
      </c>
      <c r="AU103" s="903">
        <f t="shared" si="83"/>
        <v>16.597766361664451</v>
      </c>
      <c r="AV103" s="903">
        <f t="shared" si="84"/>
        <v>16.597766361664451</v>
      </c>
      <c r="AW103" s="279">
        <f t="shared" si="85"/>
        <v>0</v>
      </c>
      <c r="AX103" s="903">
        <f t="shared" si="51"/>
        <v>213.55839578607751</v>
      </c>
      <c r="AY103" s="903">
        <f t="shared" si="54"/>
        <v>12.179365129006044</v>
      </c>
      <c r="AZ103" s="921">
        <f t="shared" si="52"/>
        <v>8.1195767526706959</v>
      </c>
      <c r="BB103" s="913">
        <f t="shared" si="86"/>
        <v>326.44978496999909</v>
      </c>
      <c r="BC103" s="914">
        <f t="shared" si="87"/>
        <v>186.84947996101843</v>
      </c>
      <c r="BD103" s="933">
        <f t="shared" si="101"/>
        <v>8.1195767526706959</v>
      </c>
      <c r="BE103" s="914">
        <f t="shared" si="60"/>
        <v>521.41884168368824</v>
      </c>
      <c r="BF103" s="145">
        <v>0</v>
      </c>
      <c r="BG103" s="927">
        <f t="shared" si="88"/>
        <v>521.41884168368824</v>
      </c>
      <c r="BI103" s="913">
        <f t="shared" si="89"/>
        <v>326.44978496999909</v>
      </c>
      <c r="BJ103" s="914">
        <f t="shared" si="90"/>
        <v>186.84947996101843</v>
      </c>
      <c r="BK103" s="933">
        <f t="shared" si="91"/>
        <v>8.1195767526706959</v>
      </c>
      <c r="BL103" s="914">
        <f t="shared" si="61"/>
        <v>521.41884168368824</v>
      </c>
      <c r="BM103" s="145">
        <v>0</v>
      </c>
      <c r="BN103" s="927">
        <f t="shared" si="92"/>
        <v>521.41884168368824</v>
      </c>
    </row>
    <row r="104" spans="1:66">
      <c r="A104" s="805">
        <f>'Input data'!A134</f>
        <v>2034</v>
      </c>
      <c r="B104" s="728">
        <f>'Input data'!B134</f>
        <v>66.804167000000007</v>
      </c>
      <c r="C104" s="728">
        <f>'Recycling - Case 1'!AK114/B104</f>
        <v>303.23535272002744</v>
      </c>
      <c r="D104" s="729">
        <f>'Recycling - Case 1'!AM114</f>
        <v>0.22296876199237087</v>
      </c>
      <c r="E104" s="729">
        <f>'Recycling - Case 1'!BE114</f>
        <v>0.17991324363067757</v>
      </c>
      <c r="F104" s="729">
        <f>'Recycling - Case 1'!BF114</f>
        <v>0.22817866604347262</v>
      </c>
      <c r="G104" s="729">
        <f>'Recycling - Case 1'!BG114</f>
        <v>7.6651970697956318E-2</v>
      </c>
      <c r="H104" s="729">
        <f>'Recycling - Case 1'!BH114</f>
        <v>0</v>
      </c>
      <c r="I104" s="729">
        <f>'Recycling - Case 1'!BI114</f>
        <v>0</v>
      </c>
      <c r="J104" s="729">
        <f>'Recycling - Case 1'!BJ114</f>
        <v>0</v>
      </c>
      <c r="K104" s="729">
        <f>'Recycling - Case 1'!BK114</f>
        <v>0.51525611962789342</v>
      </c>
      <c r="L104" s="730">
        <f t="shared" si="100"/>
        <v>1</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0.1032835080324787</v>
      </c>
      <c r="Q104" s="734">
        <f t="shared" si="62"/>
        <v>208.06222896069875</v>
      </c>
      <c r="R104" s="734">
        <f t="shared" si="63"/>
        <v>208.06222896069875</v>
      </c>
      <c r="S104" s="737">
        <f t="shared" si="64"/>
        <v>0</v>
      </c>
      <c r="T104" s="734">
        <f t="shared" si="65"/>
        <v>9500.5015455707708</v>
      </c>
      <c r="U104" s="734">
        <f t="shared" si="66"/>
        <v>476.4335517702699</v>
      </c>
      <c r="V104" s="741">
        <f t="shared" si="67"/>
        <v>317.6223678468466</v>
      </c>
      <c r="W104" s="383"/>
      <c r="X104" s="885">
        <f>'Recycling - Case 1'!AM154</f>
        <v>147.8441237029713</v>
      </c>
      <c r="Y104" s="886">
        <f>Parameters!S205</f>
        <v>0.71500000000000008</v>
      </c>
      <c r="Z104" s="887">
        <f t="shared" si="68"/>
        <v>0.4</v>
      </c>
      <c r="AA104" s="888">
        <f t="shared" si="69"/>
        <v>21.141709689524902</v>
      </c>
      <c r="AB104" s="888">
        <f t="shared" si="70"/>
        <v>21.141709689524902</v>
      </c>
      <c r="AC104" s="311">
        <f t="shared" si="71"/>
        <v>0</v>
      </c>
      <c r="AD104" s="888">
        <f t="shared" si="72"/>
        <v>5242.9161052722202</v>
      </c>
      <c r="AE104" s="888">
        <f t="shared" si="73"/>
        <v>267.726098289775</v>
      </c>
      <c r="AF104" s="889">
        <f t="shared" si="74"/>
        <v>178.48406552651667</v>
      </c>
      <c r="AH104" s="885">
        <f>'Recycling - Case 1'!AM194</f>
        <v>147.8441237029713</v>
      </c>
      <c r="AI104" s="886">
        <f>Parameters!S205</f>
        <v>0.71500000000000008</v>
      </c>
      <c r="AJ104" s="887">
        <f t="shared" si="75"/>
        <v>0.4</v>
      </c>
      <c r="AK104" s="888">
        <f t="shared" si="76"/>
        <v>21.141709689524902</v>
      </c>
      <c r="AL104" s="888">
        <f t="shared" si="77"/>
        <v>21.141709689524902</v>
      </c>
      <c r="AM104" s="311">
        <f t="shared" si="78"/>
        <v>0</v>
      </c>
      <c r="AN104" s="888">
        <f t="shared" si="79"/>
        <v>5242.9161052722202</v>
      </c>
      <c r="AO104" s="888">
        <f t="shared" si="80"/>
        <v>267.726098289775</v>
      </c>
      <c r="AP104" s="889">
        <f t="shared" si="81"/>
        <v>178.48406552651667</v>
      </c>
      <c r="AR104" s="901">
        <f>'Recycling - Case 1'!G114</f>
        <v>673.93001535738267</v>
      </c>
      <c r="AS104" s="920">
        <v>1</v>
      </c>
      <c r="AT104" s="902">
        <f t="shared" si="82"/>
        <v>0.05</v>
      </c>
      <c r="AU104" s="903">
        <f t="shared" si="83"/>
        <v>16.848250383934566</v>
      </c>
      <c r="AV104" s="903">
        <f t="shared" si="84"/>
        <v>16.848250383934566</v>
      </c>
      <c r="AW104" s="279">
        <f t="shared" si="85"/>
        <v>0</v>
      </c>
      <c r="AX104" s="903">
        <f t="shared" si="51"/>
        <v>217.96997338441022</v>
      </c>
      <c r="AY104" s="903">
        <f t="shared" si="54"/>
        <v>12.436672785601838</v>
      </c>
      <c r="AZ104" s="921">
        <f t="shared" si="52"/>
        <v>8.291115190401225</v>
      </c>
      <c r="BB104" s="913">
        <f t="shared" si="86"/>
        <v>317.6223678468466</v>
      </c>
      <c r="BC104" s="914">
        <f t="shared" si="87"/>
        <v>178.48406552651667</v>
      </c>
      <c r="BD104" s="933">
        <f t="shared" si="101"/>
        <v>8.291115190401225</v>
      </c>
      <c r="BE104" s="914">
        <f t="shared" si="60"/>
        <v>504.39754856376453</v>
      </c>
      <c r="BF104" s="145">
        <v>0</v>
      </c>
      <c r="BG104" s="927">
        <f t="shared" si="88"/>
        <v>504.39754856376453</v>
      </c>
      <c r="BI104" s="913">
        <f t="shared" si="89"/>
        <v>317.6223678468466</v>
      </c>
      <c r="BJ104" s="914">
        <f t="shared" si="90"/>
        <v>178.48406552651667</v>
      </c>
      <c r="BK104" s="933">
        <f t="shared" si="91"/>
        <v>8.291115190401225</v>
      </c>
      <c r="BL104" s="914">
        <f t="shared" si="61"/>
        <v>504.39754856376453</v>
      </c>
      <c r="BM104" s="145">
        <v>0</v>
      </c>
      <c r="BN104" s="927">
        <f t="shared" si="92"/>
        <v>504.39754856376453</v>
      </c>
    </row>
    <row r="105" spans="1:66">
      <c r="A105" s="805">
        <f>'Input data'!A135</f>
        <v>2035</v>
      </c>
      <c r="B105" s="728">
        <f>'Input data'!B135</f>
        <v>67.314132999999998</v>
      </c>
      <c r="C105" s="728">
        <f>'Recycling - Case 1'!AK115/B105</f>
        <v>296.52055800512534</v>
      </c>
      <c r="D105" s="729">
        <f>'Recycling - Case 1'!AM115</f>
        <v>0.21307344688756844</v>
      </c>
      <c r="E105" s="729">
        <f>'Recycling - Case 1'!BE115</f>
        <v>0.18050345615845154</v>
      </c>
      <c r="F105" s="729">
        <f>'Recycling - Case 1'!BF115</f>
        <v>0.22892721520278891</v>
      </c>
      <c r="G105" s="729">
        <f>'Recycling - Case 1'!BG115</f>
        <v>7.6478601346721575E-2</v>
      </c>
      <c r="H105" s="729">
        <f>'Recycling - Case 1'!BH115</f>
        <v>0</v>
      </c>
      <c r="I105" s="729">
        <f>'Recycling - Case 1'!BI115</f>
        <v>0</v>
      </c>
      <c r="J105" s="729">
        <f>'Recycling - Case 1'!BJ115</f>
        <v>0</v>
      </c>
      <c r="K105" s="729">
        <f>'Recycling - Case 1'!BK115</f>
        <v>0.51409072729203786</v>
      </c>
      <c r="L105" s="730">
        <f t="shared" si="100"/>
        <v>0.99999999999999989</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0.10345240200301416</v>
      </c>
      <c r="Q105" s="734">
        <f t="shared" si="62"/>
        <v>197.71512024467756</v>
      </c>
      <c r="R105" s="734">
        <f t="shared" si="63"/>
        <v>197.71512024467756</v>
      </c>
      <c r="S105" s="737">
        <f t="shared" si="64"/>
        <v>0</v>
      </c>
      <c r="T105" s="734">
        <f t="shared" si="65"/>
        <v>9234.8717379061054</v>
      </c>
      <c r="U105" s="734">
        <f t="shared" si="66"/>
        <v>463.34492790934246</v>
      </c>
      <c r="V105" s="741">
        <f t="shared" si="67"/>
        <v>308.89661860622829</v>
      </c>
      <c r="W105" s="383"/>
      <c r="X105" s="885">
        <f>'Recycling - Case 1'!AM155</f>
        <v>134.63602902825824</v>
      </c>
      <c r="Y105" s="886">
        <f>Parameters!S206</f>
        <v>0.71500000000000008</v>
      </c>
      <c r="Z105" s="887">
        <f t="shared" si="68"/>
        <v>0.4</v>
      </c>
      <c r="AA105" s="888">
        <f t="shared" si="69"/>
        <v>19.25295215104093</v>
      </c>
      <c r="AB105" s="888">
        <f t="shared" si="70"/>
        <v>19.25295215104093</v>
      </c>
      <c r="AC105" s="311">
        <f t="shared" si="71"/>
        <v>0</v>
      </c>
      <c r="AD105" s="888">
        <f t="shared" si="72"/>
        <v>5006.4690216746594</v>
      </c>
      <c r="AE105" s="888">
        <f t="shared" si="73"/>
        <v>255.70003574860124</v>
      </c>
      <c r="AF105" s="889">
        <f t="shared" si="74"/>
        <v>170.46669049906748</v>
      </c>
      <c r="AH105" s="885">
        <f>'Recycling - Case 1'!AM195</f>
        <v>134.63602902825824</v>
      </c>
      <c r="AI105" s="886">
        <f>Parameters!S206</f>
        <v>0.71500000000000008</v>
      </c>
      <c r="AJ105" s="887">
        <f t="shared" si="75"/>
        <v>0.4</v>
      </c>
      <c r="AK105" s="888">
        <f t="shared" si="76"/>
        <v>19.25295215104093</v>
      </c>
      <c r="AL105" s="888">
        <f t="shared" si="77"/>
        <v>19.25295215104093</v>
      </c>
      <c r="AM105" s="311">
        <f t="shared" si="78"/>
        <v>0</v>
      </c>
      <c r="AN105" s="888">
        <f t="shared" si="79"/>
        <v>5006.4690216746594</v>
      </c>
      <c r="AO105" s="888">
        <f t="shared" si="80"/>
        <v>255.70003574860124</v>
      </c>
      <c r="AP105" s="889">
        <f t="shared" si="81"/>
        <v>170.46669049906748</v>
      </c>
      <c r="AR105" s="901">
        <f>'Recycling - Case 1'!G115</f>
        <v>683.922549717175</v>
      </c>
      <c r="AS105" s="920">
        <v>1</v>
      </c>
      <c r="AT105" s="902">
        <f t="shared" si="82"/>
        <v>0.05</v>
      </c>
      <c r="AU105" s="903">
        <f t="shared" si="83"/>
        <v>17.098063742929376</v>
      </c>
      <c r="AV105" s="903">
        <f t="shared" si="84"/>
        <v>17.098063742929376</v>
      </c>
      <c r="AW105" s="279">
        <f t="shared" si="85"/>
        <v>0</v>
      </c>
      <c r="AX105" s="903">
        <f t="shared" si="51"/>
        <v>222.3744540626696</v>
      </c>
      <c r="AY105" s="903">
        <f t="shared" si="54"/>
        <v>12.693583064670023</v>
      </c>
      <c r="AZ105" s="921">
        <f t="shared" si="52"/>
        <v>8.462388709780015</v>
      </c>
      <c r="BB105" s="913">
        <f t="shared" si="86"/>
        <v>308.89661860622829</v>
      </c>
      <c r="BC105" s="914">
        <f t="shared" si="87"/>
        <v>170.46669049906748</v>
      </c>
      <c r="BD105" s="933">
        <f t="shared" si="101"/>
        <v>8.462388709780015</v>
      </c>
      <c r="BE105" s="914">
        <f t="shared" si="60"/>
        <v>487.82569781507584</v>
      </c>
      <c r="BF105" s="145">
        <v>0</v>
      </c>
      <c r="BG105" s="927">
        <f t="shared" si="88"/>
        <v>487.82569781507584</v>
      </c>
      <c r="BI105" s="913">
        <f t="shared" si="89"/>
        <v>308.89661860622829</v>
      </c>
      <c r="BJ105" s="914">
        <f t="shared" si="90"/>
        <v>170.46669049906748</v>
      </c>
      <c r="BK105" s="933">
        <f t="shared" si="91"/>
        <v>8.462388709780015</v>
      </c>
      <c r="BL105" s="914">
        <f t="shared" si="61"/>
        <v>487.82569781507584</v>
      </c>
      <c r="BM105" s="145">
        <v>0</v>
      </c>
      <c r="BN105" s="927">
        <f t="shared" si="92"/>
        <v>487.82569781507584</v>
      </c>
    </row>
    <row r="106" spans="1:66">
      <c r="A106" s="805">
        <f>'Input data'!A136</f>
        <v>2036</v>
      </c>
      <c r="B106" s="728">
        <f>'Input data'!B136</f>
        <v>67.815933000000001</v>
      </c>
      <c r="C106" s="728">
        <f>'Recycling - Case 1'!AK116/B106</f>
        <v>289.93520205269124</v>
      </c>
      <c r="D106" s="729">
        <f>'Recycling - Case 1'!AM116</f>
        <v>0.20288334654590287</v>
      </c>
      <c r="E106" s="729">
        <f>'Recycling - Case 1'!BE116</f>
        <v>0.18107301054124997</v>
      </c>
      <c r="F106" s="729">
        <f>'Recycling - Case 1'!BF116</f>
        <v>0.22964956424549168</v>
      </c>
      <c r="G106" s="729">
        <f>'Recycling - Case 1'!BG116</f>
        <v>7.6311300130308776E-2</v>
      </c>
      <c r="H106" s="729">
        <f>'Recycling - Case 1'!BH116</f>
        <v>0</v>
      </c>
      <c r="I106" s="729">
        <f>'Recycling - Case 1'!BI116</f>
        <v>0</v>
      </c>
      <c r="J106" s="729">
        <f>'Recycling - Case 1'!BJ116</f>
        <v>0</v>
      </c>
      <c r="K106" s="729">
        <f>'Recycling - Case 1'!BK116</f>
        <v>0.51296612508294959</v>
      </c>
      <c r="L106" s="730">
        <f t="shared" si="100"/>
        <v>1</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0.10361538448240934</v>
      </c>
      <c r="Q106" s="734">
        <f t="shared" si="62"/>
        <v>187.13791678795309</v>
      </c>
      <c r="R106" s="734">
        <f t="shared" si="63"/>
        <v>187.13791678795309</v>
      </c>
      <c r="S106" s="737">
        <f t="shared" si="64"/>
        <v>0</v>
      </c>
      <c r="T106" s="734">
        <f t="shared" si="65"/>
        <v>8971.6196453742868</v>
      </c>
      <c r="U106" s="734">
        <f t="shared" si="66"/>
        <v>450.3900093197721</v>
      </c>
      <c r="V106" s="741">
        <f t="shared" si="67"/>
        <v>300.26000621318138</v>
      </c>
      <c r="W106" s="383"/>
      <c r="X106" s="885">
        <f>'Recycling - Case 1'!AM156</f>
        <v>130.4900595539344</v>
      </c>
      <c r="Y106" s="886">
        <f>Parameters!S207</f>
        <v>0.71500000000000008</v>
      </c>
      <c r="Z106" s="887">
        <f t="shared" si="68"/>
        <v>0.4</v>
      </c>
      <c r="AA106" s="888">
        <f t="shared" si="69"/>
        <v>18.660078516212621</v>
      </c>
      <c r="AB106" s="888">
        <f t="shared" si="70"/>
        <v>18.660078516212621</v>
      </c>
      <c r="AC106" s="311">
        <f t="shared" si="71"/>
        <v>0</v>
      </c>
      <c r="AD106" s="888">
        <f t="shared" si="72"/>
        <v>4780.9607247844515</v>
      </c>
      <c r="AE106" s="888">
        <f t="shared" si="73"/>
        <v>244.16837540642041</v>
      </c>
      <c r="AF106" s="889">
        <f t="shared" si="74"/>
        <v>162.77891693761362</v>
      </c>
      <c r="AH106" s="885">
        <f>'Recycling - Case 1'!AM196</f>
        <v>130.4900595539344</v>
      </c>
      <c r="AI106" s="886">
        <f>Parameters!S207</f>
        <v>0.71500000000000008</v>
      </c>
      <c r="AJ106" s="887">
        <f t="shared" si="75"/>
        <v>0.4</v>
      </c>
      <c r="AK106" s="888">
        <f t="shared" si="76"/>
        <v>18.660078516212621</v>
      </c>
      <c r="AL106" s="888">
        <f t="shared" si="77"/>
        <v>18.660078516212621</v>
      </c>
      <c r="AM106" s="311">
        <f t="shared" si="78"/>
        <v>0</v>
      </c>
      <c r="AN106" s="888">
        <f t="shared" si="79"/>
        <v>4780.9607247844515</v>
      </c>
      <c r="AO106" s="888">
        <f t="shared" si="80"/>
        <v>244.16837540642041</v>
      </c>
      <c r="AP106" s="889">
        <f t="shared" si="81"/>
        <v>162.77891693761362</v>
      </c>
      <c r="AR106" s="901">
        <f>'Recycling - Case 1'!G116</f>
        <v>693.90498297927149</v>
      </c>
      <c r="AS106" s="920">
        <v>1</v>
      </c>
      <c r="AT106" s="902">
        <f t="shared" si="82"/>
        <v>0.05</v>
      </c>
      <c r="AU106" s="903">
        <f t="shared" si="83"/>
        <v>17.347624574481788</v>
      </c>
      <c r="AV106" s="903">
        <f t="shared" si="84"/>
        <v>17.347624574481788</v>
      </c>
      <c r="AW106" s="279">
        <f t="shared" si="85"/>
        <v>0</v>
      </c>
      <c r="AX106" s="903">
        <f t="shared" si="51"/>
        <v>226.77199858586377</v>
      </c>
      <c r="AY106" s="903">
        <f t="shared" si="54"/>
        <v>12.950080051287621</v>
      </c>
      <c r="AZ106" s="921">
        <f t="shared" si="52"/>
        <v>8.6333867008584146</v>
      </c>
      <c r="BB106" s="913">
        <f t="shared" si="86"/>
        <v>300.26000621318138</v>
      </c>
      <c r="BC106" s="914">
        <f t="shared" si="87"/>
        <v>162.77891693761362</v>
      </c>
      <c r="BD106" s="933">
        <f t="shared" si="101"/>
        <v>8.6333867008584146</v>
      </c>
      <c r="BE106" s="914">
        <f t="shared" si="60"/>
        <v>471.67230985165338</v>
      </c>
      <c r="BF106" s="145">
        <v>0</v>
      </c>
      <c r="BG106" s="927">
        <f t="shared" si="88"/>
        <v>471.67230985165338</v>
      </c>
      <c r="BI106" s="913">
        <f t="shared" si="89"/>
        <v>300.26000621318138</v>
      </c>
      <c r="BJ106" s="914">
        <f t="shared" si="90"/>
        <v>162.77891693761362</v>
      </c>
      <c r="BK106" s="933">
        <f t="shared" si="91"/>
        <v>8.6333867008584146</v>
      </c>
      <c r="BL106" s="914">
        <f t="shared" si="61"/>
        <v>471.67230985165338</v>
      </c>
      <c r="BM106" s="145">
        <v>0</v>
      </c>
      <c r="BN106" s="927">
        <f t="shared" si="92"/>
        <v>471.67230985165338</v>
      </c>
    </row>
    <row r="107" spans="1:66">
      <c r="A107" s="805">
        <f>'Input data'!A137</f>
        <v>2037</v>
      </c>
      <c r="B107" s="728">
        <f>'Input data'!B137</f>
        <v>68.308245999999997</v>
      </c>
      <c r="C107" s="728">
        <f>'Recycling - Case 1'!AK117/B107</f>
        <v>286.90493982955149</v>
      </c>
      <c r="D107" s="729">
        <f>'Recycling - Case 1'!AM117</f>
        <v>0.19902114250243746</v>
      </c>
      <c r="E107" s="729">
        <f>'Recycling - Case 1'!BE117</f>
        <v>0.18162130055570816</v>
      </c>
      <c r="F107" s="729">
        <f>'Recycling - Case 1'!BF117</f>
        <v>0.23034494431634867</v>
      </c>
      <c r="G107" s="729">
        <f>'Recycling - Case 1'!BG117</f>
        <v>7.6150245121101134E-2</v>
      </c>
      <c r="H107" s="729">
        <f>'Recycling - Case 1'!BH117</f>
        <v>0</v>
      </c>
      <c r="I107" s="729">
        <f>'Recycling - Case 1'!BI117</f>
        <v>0</v>
      </c>
      <c r="J107" s="729">
        <f>'Recycling - Case 1'!BJ117</f>
        <v>0</v>
      </c>
      <c r="K107" s="729">
        <f>'Recycling - Case 1'!BK117</f>
        <v>0.51188351000684218</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0.10377228199506641</v>
      </c>
      <c r="Q107" s="734">
        <f t="shared" si="62"/>
        <v>184.61867008928212</v>
      </c>
      <c r="R107" s="734">
        <f t="shared" si="63"/>
        <v>184.61867008928212</v>
      </c>
      <c r="S107" s="737">
        <f t="shared" si="64"/>
        <v>0</v>
      </c>
      <c r="T107" s="734">
        <f t="shared" si="65"/>
        <v>8718.6872621979637</v>
      </c>
      <c r="U107" s="734">
        <f t="shared" si="66"/>
        <v>437.55105326560403</v>
      </c>
      <c r="V107" s="741">
        <f t="shared" si="67"/>
        <v>291.70070217706933</v>
      </c>
      <c r="W107" s="383"/>
      <c r="X107" s="885">
        <f>'Recycling - Case 1'!AM157</f>
        <v>123.02262751265695</v>
      </c>
      <c r="Y107" s="886">
        <f>Parameters!S208</f>
        <v>0.71500000000000008</v>
      </c>
      <c r="Z107" s="887">
        <f t="shared" si="68"/>
        <v>0.4</v>
      </c>
      <c r="AA107" s="888">
        <f t="shared" si="69"/>
        <v>17.592235734309948</v>
      </c>
      <c r="AB107" s="888">
        <f t="shared" si="70"/>
        <v>17.592235734309948</v>
      </c>
      <c r="AC107" s="311">
        <f t="shared" si="71"/>
        <v>0</v>
      </c>
      <c r="AD107" s="888">
        <f t="shared" si="72"/>
        <v>4565.3827545315398</v>
      </c>
      <c r="AE107" s="888">
        <f t="shared" si="73"/>
        <v>233.17020598722112</v>
      </c>
      <c r="AF107" s="889">
        <f t="shared" si="74"/>
        <v>155.44680399148075</v>
      </c>
      <c r="AH107" s="885">
        <f>'Recycling - Case 1'!AM197</f>
        <v>123.02262751265695</v>
      </c>
      <c r="AI107" s="886">
        <f>Parameters!S208</f>
        <v>0.71500000000000008</v>
      </c>
      <c r="AJ107" s="887">
        <f t="shared" si="75"/>
        <v>0.4</v>
      </c>
      <c r="AK107" s="888">
        <f t="shared" si="76"/>
        <v>17.592235734309948</v>
      </c>
      <c r="AL107" s="888">
        <f t="shared" si="77"/>
        <v>17.592235734309948</v>
      </c>
      <c r="AM107" s="311">
        <f t="shared" si="78"/>
        <v>0</v>
      </c>
      <c r="AN107" s="888">
        <f t="shared" si="79"/>
        <v>4565.3827545315398</v>
      </c>
      <c r="AO107" s="888">
        <f t="shared" si="80"/>
        <v>233.17020598722112</v>
      </c>
      <c r="AP107" s="889">
        <f t="shared" si="81"/>
        <v>155.44680399148075</v>
      </c>
      <c r="AR107" s="901">
        <f>'Recycling - Case 1'!G117</f>
        <v>703.86193896179634</v>
      </c>
      <c r="AS107" s="920">
        <v>1</v>
      </c>
      <c r="AT107" s="902">
        <f t="shared" si="82"/>
        <v>0.05</v>
      </c>
      <c r="AU107" s="903">
        <f t="shared" si="83"/>
        <v>17.596548474044909</v>
      </c>
      <c r="AV107" s="903">
        <f t="shared" si="84"/>
        <v>17.596548474044909</v>
      </c>
      <c r="AW107" s="279">
        <f t="shared" si="85"/>
        <v>0</v>
      </c>
      <c r="AX107" s="903">
        <f t="shared" si="51"/>
        <v>231.16237395222882</v>
      </c>
      <c r="AY107" s="903">
        <f t="shared" si="54"/>
        <v>13.206173107679867</v>
      </c>
      <c r="AZ107" s="921">
        <f t="shared" si="52"/>
        <v>8.8041154051199104</v>
      </c>
      <c r="BB107" s="913">
        <f t="shared" si="86"/>
        <v>291.70070217706933</v>
      </c>
      <c r="BC107" s="914">
        <f t="shared" si="87"/>
        <v>155.44680399148075</v>
      </c>
      <c r="BD107" s="933">
        <f t="shared" si="101"/>
        <v>8.8041154051199104</v>
      </c>
      <c r="BE107" s="914">
        <f t="shared" si="60"/>
        <v>455.95162157366997</v>
      </c>
      <c r="BF107" s="145">
        <v>0</v>
      </c>
      <c r="BG107" s="927">
        <f t="shared" si="88"/>
        <v>455.95162157366997</v>
      </c>
      <c r="BI107" s="913">
        <f t="shared" si="89"/>
        <v>291.70070217706933</v>
      </c>
      <c r="BJ107" s="914">
        <f t="shared" si="90"/>
        <v>155.44680399148075</v>
      </c>
      <c r="BK107" s="933">
        <f t="shared" si="91"/>
        <v>8.8041154051199104</v>
      </c>
      <c r="BL107" s="914">
        <f t="shared" si="61"/>
        <v>455.95162157366997</v>
      </c>
      <c r="BM107" s="145">
        <v>0</v>
      </c>
      <c r="BN107" s="927">
        <f t="shared" si="92"/>
        <v>455.95162157366997</v>
      </c>
    </row>
    <row r="108" spans="1:66">
      <c r="A108" s="805">
        <f>'Input data'!A138</f>
        <v>2038</v>
      </c>
      <c r="B108" s="728">
        <f>'Input data'!B138</f>
        <v>68.788494999999998</v>
      </c>
      <c r="C108" s="728">
        <f>'Recycling - Case 1'!AK118/B108</f>
        <v>282.42685323499268</v>
      </c>
      <c r="D108" s="729">
        <f>'Recycling - Case 1'!AM118</f>
        <v>0.19216104081582719</v>
      </c>
      <c r="E108" s="729">
        <f>'Recycling - Case 1'!BE118</f>
        <v>0.18214641420220409</v>
      </c>
      <c r="F108" s="729">
        <f>'Recycling - Case 1'!BF118</f>
        <v>0.23101093048257357</v>
      </c>
      <c r="G108" s="729">
        <f>'Recycling - Case 1'!BG118</f>
        <v>7.5995997950915037E-2</v>
      </c>
      <c r="H108" s="729">
        <f>'Recycling - Case 1'!BH118</f>
        <v>0</v>
      </c>
      <c r="I108" s="729">
        <f>'Recycling - Case 1'!BI118</f>
        <v>0</v>
      </c>
      <c r="J108" s="729">
        <f>'Recycling - Case 1'!BJ118</f>
        <v>0</v>
      </c>
      <c r="K108" s="729">
        <f>'Recycling - Case 1'!BK118</f>
        <v>0.51084665736430723</v>
      </c>
      <c r="L108" s="730">
        <f t="shared" si="100"/>
        <v>1</v>
      </c>
      <c r="N108" s="740">
        <f t="shared" si="57"/>
        <v>3733.2505464568662</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0.10392254740721135</v>
      </c>
      <c r="Q108" s="734">
        <f t="shared" si="62"/>
        <v>178.27171271924564</v>
      </c>
      <c r="R108" s="734">
        <f t="shared" si="63"/>
        <v>178.27171271924564</v>
      </c>
      <c r="S108" s="737">
        <f t="shared" si="64"/>
        <v>0</v>
      </c>
      <c r="T108" s="734">
        <f t="shared" si="65"/>
        <v>8471.7435795415204</v>
      </c>
      <c r="U108" s="734">
        <f t="shared" si="66"/>
        <v>425.21539537568879</v>
      </c>
      <c r="V108" s="741">
        <f t="shared" si="67"/>
        <v>283.47693025045919</v>
      </c>
      <c r="W108" s="383"/>
      <c r="X108" s="885">
        <f>'Recycling - Case 1'!AM158</f>
        <v>125.70104170631902</v>
      </c>
      <c r="Y108" s="886">
        <f>Parameters!S209</f>
        <v>0.71500000000000008</v>
      </c>
      <c r="Z108" s="887">
        <f t="shared" si="68"/>
        <v>0.4</v>
      </c>
      <c r="AA108" s="888">
        <f t="shared" si="69"/>
        <v>17.975248964003622</v>
      </c>
      <c r="AB108" s="888">
        <f t="shared" si="70"/>
        <v>17.975248964003622</v>
      </c>
      <c r="AC108" s="311">
        <f t="shared" si="71"/>
        <v>0</v>
      </c>
      <c r="AD108" s="888">
        <f t="shared" si="72"/>
        <v>4360.7016591825241</v>
      </c>
      <c r="AE108" s="888">
        <f t="shared" si="73"/>
        <v>222.65634431301868</v>
      </c>
      <c r="AF108" s="889">
        <f t="shared" si="74"/>
        <v>148.43756287534578</v>
      </c>
      <c r="AH108" s="885">
        <f>'Recycling - Case 1'!AM198</f>
        <v>125.70104170631902</v>
      </c>
      <c r="AI108" s="886">
        <f>Parameters!S209</f>
        <v>0.71500000000000008</v>
      </c>
      <c r="AJ108" s="887">
        <f t="shared" si="75"/>
        <v>0.4</v>
      </c>
      <c r="AK108" s="888">
        <f t="shared" si="76"/>
        <v>17.975248964003622</v>
      </c>
      <c r="AL108" s="888">
        <f t="shared" si="77"/>
        <v>17.975248964003622</v>
      </c>
      <c r="AM108" s="311">
        <f t="shared" si="78"/>
        <v>0</v>
      </c>
      <c r="AN108" s="888">
        <f t="shared" si="79"/>
        <v>4360.7016591825241</v>
      </c>
      <c r="AO108" s="888">
        <f t="shared" si="80"/>
        <v>222.65634431301868</v>
      </c>
      <c r="AP108" s="889">
        <f t="shared" si="81"/>
        <v>148.43756287534578</v>
      </c>
      <c r="AR108" s="901">
        <f>'Recycling - Case 1'!G118</f>
        <v>713.76462839869191</v>
      </c>
      <c r="AS108" s="920">
        <v>1</v>
      </c>
      <c r="AT108" s="902">
        <f t="shared" si="82"/>
        <v>0.05</v>
      </c>
      <c r="AU108" s="903">
        <f t="shared" si="83"/>
        <v>17.844115709967298</v>
      </c>
      <c r="AV108" s="903">
        <f t="shared" si="84"/>
        <v>17.844115709967298</v>
      </c>
      <c r="AW108" s="279">
        <f t="shared" si="85"/>
        <v>0</v>
      </c>
      <c r="AX108" s="903">
        <f t="shared" si="51"/>
        <v>235.54464099731575</v>
      </c>
      <c r="AY108" s="903">
        <f t="shared" si="54"/>
        <v>13.46184866488036</v>
      </c>
      <c r="AZ108" s="921">
        <f t="shared" si="52"/>
        <v>8.9745657765869069</v>
      </c>
      <c r="BB108" s="913">
        <f t="shared" si="86"/>
        <v>283.47693025045919</v>
      </c>
      <c r="BC108" s="914">
        <f t="shared" si="87"/>
        <v>148.43756287534578</v>
      </c>
      <c r="BD108" s="933">
        <f t="shared" si="101"/>
        <v>8.9745657765869069</v>
      </c>
      <c r="BE108" s="914">
        <f t="shared" si="60"/>
        <v>440.88905890239187</v>
      </c>
      <c r="BF108" s="145">
        <v>0</v>
      </c>
      <c r="BG108" s="927">
        <f t="shared" si="88"/>
        <v>440.88905890239187</v>
      </c>
      <c r="BI108" s="913">
        <f t="shared" si="89"/>
        <v>283.47693025045919</v>
      </c>
      <c r="BJ108" s="914">
        <f t="shared" si="90"/>
        <v>148.43756287534578</v>
      </c>
      <c r="BK108" s="933">
        <f t="shared" si="91"/>
        <v>8.9745657765869069</v>
      </c>
      <c r="BL108" s="914">
        <f t="shared" si="61"/>
        <v>440.88905890239187</v>
      </c>
      <c r="BM108" s="145">
        <v>0</v>
      </c>
      <c r="BN108" s="927">
        <f t="shared" si="92"/>
        <v>440.88905890239187</v>
      </c>
    </row>
    <row r="109" spans="1:66">
      <c r="A109" s="805">
        <f>'Input data'!A139</f>
        <v>2039</v>
      </c>
      <c r="B109" s="728">
        <f>'Input data'!B139</f>
        <v>69.256822999999997</v>
      </c>
      <c r="C109" s="728">
        <f>'Recycling - Case 1'!AK119/B109</f>
        <v>278.04347277040995</v>
      </c>
      <c r="D109" s="729">
        <f>'Recycling - Case 1'!AM119</f>
        <v>0.1851897899137542</v>
      </c>
      <c r="E109" s="729">
        <f>'Recycling - Case 1'!BE119</f>
        <v>0.18264947637497805</v>
      </c>
      <c r="F109" s="729">
        <f>'Recycling - Case 1'!BF119</f>
        <v>0.23164894941438788</v>
      </c>
      <c r="G109" s="729">
        <f>'Recycling - Case 1'!BG119</f>
        <v>7.5848228192700165E-2</v>
      </c>
      <c r="H109" s="729">
        <f>'Recycling - Case 1'!BH119</f>
        <v>0</v>
      </c>
      <c r="I109" s="729">
        <f>'Recycling - Case 1'!BI119</f>
        <v>0</v>
      </c>
      <c r="J109" s="729">
        <f>'Recycling - Case 1'!BJ119</f>
        <v>0</v>
      </c>
      <c r="K109" s="729">
        <f>'Recycling - Case 1'!BK119</f>
        <v>0.50985334601793408</v>
      </c>
      <c r="L109" s="730">
        <f t="shared" si="100"/>
        <v>1.0000000000000002</v>
      </c>
      <c r="N109" s="740">
        <f t="shared" si="57"/>
        <v>3566.0900742274539</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0.10406650261620436</v>
      </c>
      <c r="Q109" s="734">
        <f t="shared" si="62"/>
        <v>171.77778288890013</v>
      </c>
      <c r="R109" s="734">
        <f t="shared" si="63"/>
        <v>171.77778288890013</v>
      </c>
      <c r="S109" s="737">
        <f t="shared" si="64"/>
        <v>0</v>
      </c>
      <c r="T109" s="734">
        <f t="shared" si="65"/>
        <v>8230.3495525737999</v>
      </c>
      <c r="U109" s="734">
        <f t="shared" si="66"/>
        <v>413.171809856621</v>
      </c>
      <c r="V109" s="741">
        <f t="shared" si="67"/>
        <v>275.44787323774733</v>
      </c>
      <c r="W109" s="383"/>
      <c r="X109" s="885">
        <f>'Recycling - Case 1'!AM159</f>
        <v>146.71668641905617</v>
      </c>
      <c r="Y109" s="886">
        <f>Parameters!S210</f>
        <v>0.71500000000000008</v>
      </c>
      <c r="Z109" s="887">
        <f t="shared" si="68"/>
        <v>0.4</v>
      </c>
      <c r="AA109" s="888">
        <f t="shared" si="69"/>
        <v>20.980486157925036</v>
      </c>
      <c r="AB109" s="888">
        <f t="shared" si="70"/>
        <v>20.980486157925036</v>
      </c>
      <c r="AC109" s="311">
        <f t="shared" si="71"/>
        <v>0</v>
      </c>
      <c r="AD109" s="888">
        <f t="shared" si="72"/>
        <v>4169.0082158414261</v>
      </c>
      <c r="AE109" s="888">
        <f t="shared" si="73"/>
        <v>212.67392949902296</v>
      </c>
      <c r="AF109" s="889">
        <f t="shared" si="74"/>
        <v>141.78261966601531</v>
      </c>
      <c r="AH109" s="885">
        <f>'Recycling - Case 1'!AM199</f>
        <v>146.71668641905617</v>
      </c>
      <c r="AI109" s="886">
        <f>Parameters!S210</f>
        <v>0.71500000000000008</v>
      </c>
      <c r="AJ109" s="887">
        <f t="shared" si="75"/>
        <v>0.4</v>
      </c>
      <c r="AK109" s="888">
        <f t="shared" si="76"/>
        <v>20.980486157925036</v>
      </c>
      <c r="AL109" s="888">
        <f t="shared" si="77"/>
        <v>20.980486157925036</v>
      </c>
      <c r="AM109" s="311">
        <f t="shared" si="78"/>
        <v>0</v>
      </c>
      <c r="AN109" s="888">
        <f t="shared" si="79"/>
        <v>4169.0082158414261</v>
      </c>
      <c r="AO109" s="888">
        <f t="shared" si="80"/>
        <v>212.67392949902296</v>
      </c>
      <c r="AP109" s="889">
        <f t="shared" si="81"/>
        <v>141.78261966601531</v>
      </c>
      <c r="AR109" s="901">
        <f>'Recycling - Case 1'!G119</f>
        <v>723.61193886180752</v>
      </c>
      <c r="AS109" s="920">
        <v>1</v>
      </c>
      <c r="AT109" s="902">
        <f t="shared" si="82"/>
        <v>0.05</v>
      </c>
      <c r="AU109" s="903">
        <f t="shared" si="83"/>
        <v>18.090298471545189</v>
      </c>
      <c r="AV109" s="903">
        <f t="shared" si="84"/>
        <v>18.090298471545189</v>
      </c>
      <c r="AW109" s="279">
        <f t="shared" si="85"/>
        <v>0</v>
      </c>
      <c r="AX109" s="903">
        <f t="shared" si="51"/>
        <v>239.91788743865158</v>
      </c>
      <c r="AY109" s="903">
        <f t="shared" si="54"/>
        <v>13.717052030209373</v>
      </c>
      <c r="AZ109" s="921">
        <f t="shared" si="52"/>
        <v>9.1447013534729162</v>
      </c>
      <c r="BB109" s="913">
        <f t="shared" si="86"/>
        <v>275.44787323774733</v>
      </c>
      <c r="BC109" s="914">
        <f t="shared" si="87"/>
        <v>141.78261966601531</v>
      </c>
      <c r="BD109" s="933">
        <f t="shared" si="101"/>
        <v>9.1447013534729162</v>
      </c>
      <c r="BE109" s="914">
        <f t="shared" si="60"/>
        <v>426.37519425723553</v>
      </c>
      <c r="BF109" s="145">
        <v>0</v>
      </c>
      <c r="BG109" s="927">
        <f t="shared" si="88"/>
        <v>426.37519425723553</v>
      </c>
      <c r="BI109" s="913">
        <f t="shared" si="89"/>
        <v>275.44787323774733</v>
      </c>
      <c r="BJ109" s="914">
        <f t="shared" si="90"/>
        <v>141.78261966601531</v>
      </c>
      <c r="BK109" s="933">
        <f t="shared" si="91"/>
        <v>9.1447013534729162</v>
      </c>
      <c r="BL109" s="914">
        <f t="shared" si="61"/>
        <v>426.37519425723553</v>
      </c>
      <c r="BM109" s="145">
        <v>0</v>
      </c>
      <c r="BN109" s="927">
        <f t="shared" si="92"/>
        <v>426.37519425723553</v>
      </c>
    </row>
    <row r="110" spans="1:66">
      <c r="A110" s="805">
        <f>'Input data'!A140</f>
        <v>2040</v>
      </c>
      <c r="B110" s="728">
        <f>'Input data'!B140</f>
        <v>69.713937000000001</v>
      </c>
      <c r="C110" s="728">
        <f>'Recycling - Case 1'!AK120/B110</f>
        <v>273.7487336691396</v>
      </c>
      <c r="D110" s="729">
        <f>'Recycling - Case 1'!AM120</f>
        <v>0.17810267451071468</v>
      </c>
      <c r="E110" s="729">
        <f>'Recycling - Case 1'!BE120</f>
        <v>0.18313212874099966</v>
      </c>
      <c r="F110" s="729">
        <f>'Recycling - Case 1'!BF120</f>
        <v>0.23226108318964009</v>
      </c>
      <c r="G110" s="729">
        <f>'Recycling - Case 1'!BG120</f>
        <v>7.5706453622301439E-2</v>
      </c>
      <c r="H110" s="729">
        <f>'Recycling - Case 1'!BH120</f>
        <v>0</v>
      </c>
      <c r="I110" s="729">
        <f>'Recycling - Case 1'!BI120</f>
        <v>0</v>
      </c>
      <c r="J110" s="729">
        <f>'Recycling - Case 1'!BJ120</f>
        <v>0</v>
      </c>
      <c r="K110" s="729">
        <f>'Recycling - Case 1'!BK120</f>
        <v>0.50890033444705862</v>
      </c>
      <c r="L110" s="730">
        <f t="shared" si="100"/>
        <v>0.99999999999999978</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0.10420461739799855</v>
      </c>
      <c r="Q110" s="734">
        <f t="shared" si="62"/>
        <v>165.1383640120296</v>
      </c>
      <c r="R110" s="734">
        <f t="shared" si="63"/>
        <v>165.1383640120296</v>
      </c>
      <c r="S110" s="737">
        <f t="shared" si="64"/>
        <v>0</v>
      </c>
      <c r="T110" s="734">
        <f t="shared" si="65"/>
        <v>7994.0890323465137</v>
      </c>
      <c r="U110" s="734">
        <f t="shared" si="66"/>
        <v>401.39888423931512</v>
      </c>
      <c r="V110" s="741">
        <f t="shared" si="67"/>
        <v>267.59925615954342</v>
      </c>
      <c r="W110" s="383"/>
      <c r="X110" s="885">
        <f>'Recycling - Case 1'!AM160</f>
        <v>182.81513268980717</v>
      </c>
      <c r="Y110" s="886">
        <f>Parameters!S211</f>
        <v>0.71500000000000008</v>
      </c>
      <c r="Z110" s="887">
        <f t="shared" si="68"/>
        <v>0.4</v>
      </c>
      <c r="AA110" s="888">
        <f t="shared" si="69"/>
        <v>26.142563974642428</v>
      </c>
      <c r="AB110" s="888">
        <f t="shared" si="70"/>
        <v>26.142563974642428</v>
      </c>
      <c r="AC110" s="311">
        <f t="shared" si="71"/>
        <v>0</v>
      </c>
      <c r="AD110" s="888">
        <f t="shared" si="72"/>
        <v>3991.8258498682308</v>
      </c>
      <c r="AE110" s="888">
        <f t="shared" si="73"/>
        <v>203.32492994783783</v>
      </c>
      <c r="AF110" s="889">
        <f t="shared" si="74"/>
        <v>135.54995329855856</v>
      </c>
      <c r="AH110" s="885">
        <f>'Recycling - Case 1'!AM200</f>
        <v>182.81513268980717</v>
      </c>
      <c r="AI110" s="886">
        <f>Parameters!S211</f>
        <v>0.71500000000000008</v>
      </c>
      <c r="AJ110" s="887">
        <f t="shared" si="75"/>
        <v>0.4</v>
      </c>
      <c r="AK110" s="888">
        <f t="shared" si="76"/>
        <v>26.142563974642428</v>
      </c>
      <c r="AL110" s="888">
        <f t="shared" si="77"/>
        <v>26.142563974642428</v>
      </c>
      <c r="AM110" s="311">
        <f t="shared" si="78"/>
        <v>0</v>
      </c>
      <c r="AN110" s="888">
        <f t="shared" si="79"/>
        <v>3991.8258498682308</v>
      </c>
      <c r="AO110" s="888">
        <f t="shared" si="80"/>
        <v>203.32492994783783</v>
      </c>
      <c r="AP110" s="889">
        <f t="shared" si="81"/>
        <v>135.54995329855856</v>
      </c>
      <c r="AR110" s="901">
        <f>'Recycling - Case 1'!G120</f>
        <v>733.40873254465225</v>
      </c>
      <c r="AS110" s="920">
        <v>1</v>
      </c>
      <c r="AT110" s="902">
        <f t="shared" si="82"/>
        <v>0.05</v>
      </c>
      <c r="AU110" s="903">
        <f t="shared" si="83"/>
        <v>18.335218313616306</v>
      </c>
      <c r="AV110" s="903">
        <f t="shared" si="84"/>
        <v>18.335218313616306</v>
      </c>
      <c r="AW110" s="279">
        <f t="shared" si="85"/>
        <v>0</v>
      </c>
      <c r="AX110" s="903">
        <f t="shared" si="51"/>
        <v>244.28137567579628</v>
      </c>
      <c r="AY110" s="903">
        <f t="shared" si="54"/>
        <v>13.971730076471589</v>
      </c>
      <c r="AZ110" s="921">
        <f t="shared" si="52"/>
        <v>9.3144867176477266</v>
      </c>
      <c r="BB110" s="913">
        <f t="shared" si="86"/>
        <v>267.59925615954342</v>
      </c>
      <c r="BC110" s="914">
        <f t="shared" si="87"/>
        <v>135.54995329855856</v>
      </c>
      <c r="BD110" s="933">
        <f t="shared" si="101"/>
        <v>9.3144867176477266</v>
      </c>
      <c r="BE110" s="914">
        <f t="shared" si="60"/>
        <v>412.4636961757497</v>
      </c>
      <c r="BF110" s="145">
        <v>0</v>
      </c>
      <c r="BG110" s="927">
        <f t="shared" si="88"/>
        <v>412.4636961757497</v>
      </c>
      <c r="BI110" s="913">
        <f t="shared" si="89"/>
        <v>267.59925615954342</v>
      </c>
      <c r="BJ110" s="914">
        <f t="shared" si="90"/>
        <v>135.54995329855856</v>
      </c>
      <c r="BK110" s="933">
        <f t="shared" si="91"/>
        <v>9.3144867176477266</v>
      </c>
      <c r="BL110" s="914">
        <f t="shared" si="61"/>
        <v>412.4636961757497</v>
      </c>
      <c r="BM110" s="145">
        <v>0</v>
      </c>
      <c r="BN110" s="927">
        <f t="shared" si="92"/>
        <v>412.4636961757497</v>
      </c>
    </row>
    <row r="111" spans="1:66">
      <c r="A111" s="805">
        <f>'Input data'!A141</f>
        <v>2041</v>
      </c>
      <c r="B111" s="728">
        <f>'Input data'!B141</f>
        <v>70.160651999999999</v>
      </c>
      <c r="C111" s="728">
        <f>'Recycling - Case 1'!AK121/B111</f>
        <v>269.5367753452233</v>
      </c>
      <c r="D111" s="729">
        <f>'Recycling - Case 1'!AM121</f>
        <v>0.17089473525751947</v>
      </c>
      <c r="E111" s="729">
        <f>'Recycling - Case 1'!BE121</f>
        <v>0.18359601817258006</v>
      </c>
      <c r="F111" s="729">
        <f>'Recycling - Case 1'!BF121</f>
        <v>0.23284942048796026</v>
      </c>
      <c r="G111" s="729">
        <f>'Recycling - Case 1'!BG121</f>
        <v>7.5570190486544106E-2</v>
      </c>
      <c r="H111" s="729">
        <f>'Recycling - Case 1'!BH121</f>
        <v>0</v>
      </c>
      <c r="I111" s="729">
        <f>'Recycling - Case 1'!BI121</f>
        <v>0</v>
      </c>
      <c r="J111" s="729">
        <f>'Recycling - Case 1'!BJ121</f>
        <v>0</v>
      </c>
      <c r="K111" s="729">
        <f>'Recycling - Case 1'!BK121</f>
        <v>0.50798437085291559</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0.10433736301809671</v>
      </c>
      <c r="Q111" s="734">
        <f t="shared" si="62"/>
        <v>158.35485852434235</v>
      </c>
      <c r="R111" s="734">
        <f t="shared" si="63"/>
        <v>158.35485852434235</v>
      </c>
      <c r="S111" s="737">
        <f t="shared" si="64"/>
        <v>0</v>
      </c>
      <c r="T111" s="734">
        <f t="shared" si="65"/>
        <v>7762.5675681707862</v>
      </c>
      <c r="U111" s="734">
        <f t="shared" si="66"/>
        <v>389.87632270006969</v>
      </c>
      <c r="V111" s="741">
        <f t="shared" si="67"/>
        <v>259.91754846671313</v>
      </c>
      <c r="W111" s="383"/>
      <c r="X111" s="885">
        <f>'Recycling - Case 1'!AM161</f>
        <v>191.34549062289318</v>
      </c>
      <c r="Y111" s="886">
        <f>Parameters!S212</f>
        <v>0.71500000000000008</v>
      </c>
      <c r="Z111" s="887">
        <f t="shared" si="68"/>
        <v>0.4</v>
      </c>
      <c r="AA111" s="888">
        <f t="shared" si="69"/>
        <v>27.362405159073731</v>
      </c>
      <c r="AB111" s="888">
        <f t="shared" si="70"/>
        <v>27.362405159073731</v>
      </c>
      <c r="AC111" s="311">
        <f t="shared" si="71"/>
        <v>0</v>
      </c>
      <c r="AD111" s="888">
        <f t="shared" si="72"/>
        <v>3824.5046110363046</v>
      </c>
      <c r="AE111" s="888">
        <f t="shared" si="73"/>
        <v>194.683643991</v>
      </c>
      <c r="AF111" s="889">
        <f t="shared" si="74"/>
        <v>129.78909599400001</v>
      </c>
      <c r="AH111" s="885">
        <f>'Recycling - Case 1'!AM201</f>
        <v>191.34549062289318</v>
      </c>
      <c r="AI111" s="886">
        <f>Parameters!S212</f>
        <v>0.71500000000000008</v>
      </c>
      <c r="AJ111" s="887">
        <f t="shared" si="75"/>
        <v>0.4</v>
      </c>
      <c r="AK111" s="888">
        <f t="shared" si="76"/>
        <v>27.362405159073731</v>
      </c>
      <c r="AL111" s="888">
        <f t="shared" si="77"/>
        <v>27.362405159073731</v>
      </c>
      <c r="AM111" s="311">
        <f t="shared" si="78"/>
        <v>0</v>
      </c>
      <c r="AN111" s="888">
        <f t="shared" si="79"/>
        <v>3824.5046110363046</v>
      </c>
      <c r="AO111" s="888">
        <f t="shared" si="80"/>
        <v>194.683643991</v>
      </c>
      <c r="AP111" s="889">
        <f t="shared" si="81"/>
        <v>129.78909599400001</v>
      </c>
      <c r="AR111" s="901">
        <f>'Recycling - Case 1'!G121</f>
        <v>743.16121927779079</v>
      </c>
      <c r="AS111" s="920">
        <v>1</v>
      </c>
      <c r="AT111" s="902">
        <f t="shared" si="82"/>
        <v>0.05</v>
      </c>
      <c r="AU111" s="903">
        <f t="shared" si="83"/>
        <v>18.57903048194477</v>
      </c>
      <c r="AV111" s="903">
        <f t="shared" si="84"/>
        <v>18.57903048194477</v>
      </c>
      <c r="AW111" s="279">
        <f t="shared" si="85"/>
        <v>0</v>
      </c>
      <c r="AX111" s="903">
        <f t="shared" si="51"/>
        <v>248.63456630857968</v>
      </c>
      <c r="AY111" s="903">
        <f t="shared" si="54"/>
        <v>14.225839849161357</v>
      </c>
      <c r="AZ111" s="921">
        <f t="shared" si="52"/>
        <v>9.4838932327742373</v>
      </c>
      <c r="BB111" s="913">
        <f t="shared" si="86"/>
        <v>259.91754846671313</v>
      </c>
      <c r="BC111" s="914">
        <f t="shared" si="87"/>
        <v>129.78909599400001</v>
      </c>
      <c r="BD111" s="933">
        <f t="shared" si="101"/>
        <v>9.4838932327742373</v>
      </c>
      <c r="BE111" s="914">
        <f t="shared" si="60"/>
        <v>399.19053769348739</v>
      </c>
      <c r="BF111" s="145">
        <v>0</v>
      </c>
      <c r="BG111" s="927">
        <f t="shared" si="88"/>
        <v>399.19053769348739</v>
      </c>
      <c r="BI111" s="913">
        <f t="shared" si="89"/>
        <v>259.91754846671313</v>
      </c>
      <c r="BJ111" s="914">
        <f t="shared" si="90"/>
        <v>129.78909599400001</v>
      </c>
      <c r="BK111" s="933">
        <f t="shared" si="91"/>
        <v>9.4838932327742373</v>
      </c>
      <c r="BL111" s="914">
        <f t="shared" si="61"/>
        <v>399.19053769348739</v>
      </c>
      <c r="BM111" s="145">
        <v>0</v>
      </c>
      <c r="BN111" s="927">
        <f t="shared" si="92"/>
        <v>399.19053769348739</v>
      </c>
    </row>
    <row r="112" spans="1:66">
      <c r="A112" s="805">
        <f>'Input data'!A142</f>
        <v>2042</v>
      </c>
      <c r="B112" s="728">
        <f>'Input data'!B142</f>
        <v>70.595131999999992</v>
      </c>
      <c r="C112" s="728">
        <f>'Recycling - Case 1'!AK122/B112</f>
        <v>265.4079341619651</v>
      </c>
      <c r="D112" s="729">
        <f>'Recycling - Case 1'!AM122</f>
        <v>0.16356348972055579</v>
      </c>
      <c r="E112" s="729">
        <f>'Recycling - Case 1'!BE122</f>
        <v>0.18404000089305872</v>
      </c>
      <c r="F112" s="729">
        <f>'Recycling - Case 1'!BF122</f>
        <v>0.23341251069110913</v>
      </c>
      <c r="G112" s="729">
        <f>'Recycling - Case 1'!BG122</f>
        <v>7.543977475901098E-2</v>
      </c>
      <c r="H112" s="729">
        <f>'Recycling - Case 1'!BH122</f>
        <v>0</v>
      </c>
      <c r="I112" s="729">
        <f>'Recycling - Case 1'!BI122</f>
        <v>0</v>
      </c>
      <c r="J112" s="729">
        <f>'Recycling - Case 1'!BJ122</f>
        <v>0</v>
      </c>
      <c r="K112" s="729">
        <f>'Recycling - Case 1'!BK122</f>
        <v>0.50710771365682128</v>
      </c>
      <c r="L112" s="730">
        <f t="shared" si="100"/>
        <v>1</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0.10446441217578503</v>
      </c>
      <c r="Q112" s="734">
        <f t="shared" si="62"/>
        <v>151.42742234644433</v>
      </c>
      <c r="R112" s="734">
        <f t="shared" si="63"/>
        <v>151.42742234644433</v>
      </c>
      <c r="S112" s="737">
        <f t="shared" si="64"/>
        <v>0</v>
      </c>
      <c r="T112" s="734">
        <f t="shared" si="65"/>
        <v>7535.4101028654486</v>
      </c>
      <c r="U112" s="734">
        <f t="shared" si="66"/>
        <v>378.58488765178214</v>
      </c>
      <c r="V112" s="741">
        <f t="shared" si="67"/>
        <v>252.38992510118808</v>
      </c>
      <c r="W112" s="383"/>
      <c r="X112" s="885">
        <f>'Recycling - Case 1'!AM162</f>
        <v>196.39135751521081</v>
      </c>
      <c r="Y112" s="886">
        <f>Parameters!S213</f>
        <v>0.71500000000000008</v>
      </c>
      <c r="Z112" s="887">
        <f t="shared" si="68"/>
        <v>0.4</v>
      </c>
      <c r="AA112" s="888">
        <f t="shared" si="69"/>
        <v>28.083964124675148</v>
      </c>
      <c r="AB112" s="888">
        <f t="shared" si="70"/>
        <v>28.083964124675148</v>
      </c>
      <c r="AC112" s="311">
        <f t="shared" si="71"/>
        <v>0</v>
      </c>
      <c r="AD112" s="888">
        <f t="shared" si="72"/>
        <v>3666.0652842810664</v>
      </c>
      <c r="AE112" s="888">
        <f t="shared" si="73"/>
        <v>186.52329087991347</v>
      </c>
      <c r="AF112" s="889">
        <f t="shared" si="74"/>
        <v>124.34886058660898</v>
      </c>
      <c r="AH112" s="885">
        <f>'Recycling - Case 1'!AM202</f>
        <v>196.39135751521081</v>
      </c>
      <c r="AI112" s="886">
        <f>Parameters!S213</f>
        <v>0.71500000000000008</v>
      </c>
      <c r="AJ112" s="887">
        <f t="shared" si="75"/>
        <v>0.4</v>
      </c>
      <c r="AK112" s="888">
        <f t="shared" si="76"/>
        <v>28.083964124675148</v>
      </c>
      <c r="AL112" s="888">
        <f t="shared" si="77"/>
        <v>28.083964124675148</v>
      </c>
      <c r="AM112" s="311">
        <f t="shared" si="78"/>
        <v>0</v>
      </c>
      <c r="AN112" s="888">
        <f t="shared" si="79"/>
        <v>3666.0652842810664</v>
      </c>
      <c r="AO112" s="888">
        <f t="shared" si="80"/>
        <v>186.52329087991347</v>
      </c>
      <c r="AP112" s="889">
        <f t="shared" si="81"/>
        <v>124.34886058660898</v>
      </c>
      <c r="AR112" s="901">
        <f>'Recycling - Case 1'!G122</f>
        <v>752.84757261928212</v>
      </c>
      <c r="AS112" s="920">
        <v>1</v>
      </c>
      <c r="AT112" s="902">
        <f t="shared" si="82"/>
        <v>0.05</v>
      </c>
      <c r="AU112" s="903">
        <f t="shared" si="83"/>
        <v>18.821189315482055</v>
      </c>
      <c r="AV112" s="903">
        <f t="shared" si="84"/>
        <v>18.821189315482055</v>
      </c>
      <c r="AW112" s="279">
        <f t="shared" si="85"/>
        <v>0</v>
      </c>
      <c r="AX112" s="903">
        <f t="shared" si="51"/>
        <v>252.97640568800355</v>
      </c>
      <c r="AY112" s="903">
        <f t="shared" si="54"/>
        <v>14.479349936058176</v>
      </c>
      <c r="AZ112" s="921">
        <f t="shared" si="52"/>
        <v>9.6528999573721173</v>
      </c>
      <c r="BB112" s="913">
        <f t="shared" si="86"/>
        <v>252.38992510118808</v>
      </c>
      <c r="BC112" s="914">
        <f t="shared" si="87"/>
        <v>124.34886058660898</v>
      </c>
      <c r="BD112" s="933">
        <f t="shared" si="101"/>
        <v>9.6528999573721173</v>
      </c>
      <c r="BE112" s="914">
        <f t="shared" si="60"/>
        <v>386.39168564516922</v>
      </c>
      <c r="BF112" s="145">
        <v>0</v>
      </c>
      <c r="BG112" s="927">
        <f t="shared" si="88"/>
        <v>386.39168564516922</v>
      </c>
      <c r="BI112" s="913">
        <f t="shared" si="89"/>
        <v>252.38992510118808</v>
      </c>
      <c r="BJ112" s="914">
        <f t="shared" si="90"/>
        <v>124.34886058660898</v>
      </c>
      <c r="BK112" s="933">
        <f t="shared" si="91"/>
        <v>9.6528999573721173</v>
      </c>
      <c r="BL112" s="914">
        <f t="shared" si="61"/>
        <v>386.39168564516922</v>
      </c>
      <c r="BM112" s="145">
        <v>0</v>
      </c>
      <c r="BN112" s="927">
        <f t="shared" si="92"/>
        <v>386.39168564516922</v>
      </c>
    </row>
    <row r="113" spans="1:66">
      <c r="A113" s="805">
        <f>'Input data'!A143</f>
        <v>2043</v>
      </c>
      <c r="B113" s="728">
        <f>'Input data'!B143</f>
        <v>71.016168000000008</v>
      </c>
      <c r="C113" s="728">
        <f>'Recycling - Case 1'!AK123/B113</f>
        <v>261.36086105089504</v>
      </c>
      <c r="D113" s="729">
        <f>'Recycling - Case 1'!AM123</f>
        <v>0.15610538753294759</v>
      </c>
      <c r="E113" s="729">
        <f>'Recycling - Case 1'!BE123</f>
        <v>0.1844636290358399</v>
      </c>
      <c r="F113" s="729">
        <f>'Recycling - Case 1'!BF123</f>
        <v>0.23394978578307907</v>
      </c>
      <c r="G113" s="729">
        <f>'Recycling - Case 1'!BG123</f>
        <v>7.5315337996281165E-2</v>
      </c>
      <c r="H113" s="729">
        <f>'Recycling - Case 1'!BH123</f>
        <v>0</v>
      </c>
      <c r="I113" s="729">
        <f>'Recycling - Case 1'!BI123</f>
        <v>0</v>
      </c>
      <c r="J113" s="729">
        <f>'Recycling - Case 1'!BJ123</f>
        <v>0</v>
      </c>
      <c r="K113" s="729">
        <f>'Recycling - Case 1'!BK123</f>
        <v>0.50627124718479966</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0.10458563671050428</v>
      </c>
      <c r="Q113" s="734">
        <f t="shared" si="62"/>
        <v>144.35661332778508</v>
      </c>
      <c r="R113" s="734">
        <f t="shared" si="63"/>
        <v>144.35661332778508</v>
      </c>
      <c r="S113" s="737">
        <f t="shared" si="64"/>
        <v>0</v>
      </c>
      <c r="T113" s="734">
        <f t="shared" si="65"/>
        <v>7312.2604288533521</v>
      </c>
      <c r="U113" s="734">
        <f t="shared" si="66"/>
        <v>367.50628733988174</v>
      </c>
      <c r="V113" s="741">
        <f t="shared" si="67"/>
        <v>245.00419155992117</v>
      </c>
      <c r="W113" s="383"/>
      <c r="X113" s="885">
        <f>'Recycling - Case 1'!AM163</f>
        <v>237.4099898619302</v>
      </c>
      <c r="Y113" s="886">
        <f>Parameters!S214</f>
        <v>0.71500000000000008</v>
      </c>
      <c r="Z113" s="887">
        <f t="shared" si="68"/>
        <v>0.4</v>
      </c>
      <c r="AA113" s="888">
        <f t="shared" si="69"/>
        <v>33.949628550256023</v>
      </c>
      <c r="AB113" s="888">
        <f t="shared" si="70"/>
        <v>33.949628550256023</v>
      </c>
      <c r="AC113" s="311">
        <f t="shared" si="71"/>
        <v>0</v>
      </c>
      <c r="AD113" s="888">
        <f t="shared" si="72"/>
        <v>3521.2187990989814</v>
      </c>
      <c r="AE113" s="888">
        <f t="shared" si="73"/>
        <v>178.79611373234107</v>
      </c>
      <c r="AF113" s="889">
        <f t="shared" si="74"/>
        <v>119.19740915489405</v>
      </c>
      <c r="AH113" s="885">
        <f>'Recycling - Case 1'!AM203</f>
        <v>237.4099898619302</v>
      </c>
      <c r="AI113" s="886">
        <f>Parameters!S214</f>
        <v>0.71500000000000008</v>
      </c>
      <c r="AJ113" s="887">
        <f t="shared" si="75"/>
        <v>0.4</v>
      </c>
      <c r="AK113" s="888">
        <f t="shared" si="76"/>
        <v>33.949628550256023</v>
      </c>
      <c r="AL113" s="888">
        <f t="shared" si="77"/>
        <v>33.949628550256023</v>
      </c>
      <c r="AM113" s="311">
        <f t="shared" si="78"/>
        <v>0</v>
      </c>
      <c r="AN113" s="888">
        <f t="shared" si="79"/>
        <v>3521.2187990989814</v>
      </c>
      <c r="AO113" s="888">
        <f t="shared" si="80"/>
        <v>178.79611373234107</v>
      </c>
      <c r="AP113" s="889">
        <f t="shared" si="81"/>
        <v>119.19740915489405</v>
      </c>
      <c r="AR113" s="901">
        <f>'Recycling - Case 1'!G123</f>
        <v>762.45216888806931</v>
      </c>
      <c r="AS113" s="920">
        <v>1</v>
      </c>
      <c r="AT113" s="902">
        <f t="shared" si="82"/>
        <v>0.05</v>
      </c>
      <c r="AU113" s="903">
        <f t="shared" si="83"/>
        <v>19.061304222201734</v>
      </c>
      <c r="AV113" s="903">
        <f t="shared" si="84"/>
        <v>19.061304222201734</v>
      </c>
      <c r="AW113" s="279">
        <f t="shared" si="85"/>
        <v>0</v>
      </c>
      <c r="AX113" s="903">
        <f t="shared" si="51"/>
        <v>257.3055109327841</v>
      </c>
      <c r="AY113" s="903">
        <f t="shared" si="54"/>
        <v>14.732198977421202</v>
      </c>
      <c r="AZ113" s="921">
        <f t="shared" si="52"/>
        <v>9.8214659849474675</v>
      </c>
      <c r="BB113" s="913">
        <f t="shared" si="86"/>
        <v>245.00419155992117</v>
      </c>
      <c r="BC113" s="914">
        <f t="shared" si="87"/>
        <v>119.19740915489405</v>
      </c>
      <c r="BD113" s="933">
        <f t="shared" si="101"/>
        <v>9.8214659849474675</v>
      </c>
      <c r="BE113" s="914">
        <f t="shared" si="60"/>
        <v>374.02306669976264</v>
      </c>
      <c r="BF113" s="145">
        <v>0</v>
      </c>
      <c r="BG113" s="927">
        <f t="shared" si="88"/>
        <v>374.02306669976264</v>
      </c>
      <c r="BI113" s="913">
        <f t="shared" si="89"/>
        <v>245.00419155992117</v>
      </c>
      <c r="BJ113" s="914">
        <f t="shared" si="90"/>
        <v>119.19740915489405</v>
      </c>
      <c r="BK113" s="933">
        <f t="shared" si="91"/>
        <v>9.8214659849474675</v>
      </c>
      <c r="BL113" s="914">
        <f t="shared" si="61"/>
        <v>374.02306669976264</v>
      </c>
      <c r="BM113" s="145">
        <v>0</v>
      </c>
      <c r="BN113" s="927">
        <f t="shared" si="92"/>
        <v>374.02306669976264</v>
      </c>
    </row>
    <row r="114" spans="1:66">
      <c r="A114" s="805">
        <f>'Input data'!A144</f>
        <v>2044</v>
      </c>
      <c r="B114" s="728">
        <f>'Input data'!B144</f>
        <v>71.423670999999999</v>
      </c>
      <c r="C114" s="728">
        <f>'Recycling - Case 1'!AK124/B114</f>
        <v>257.39178084192889</v>
      </c>
      <c r="D114" s="729">
        <f>'Recycling - Case 1'!AM124</f>
        <v>0.1485154282536702</v>
      </c>
      <c r="E114" s="729">
        <f>'Recycling - Case 1'!BE124</f>
        <v>0.18486757871009149</v>
      </c>
      <c r="F114" s="729">
        <f>'Recycling - Case 1'!BF124</f>
        <v>0.23446210325320732</v>
      </c>
      <c r="G114" s="729">
        <f>'Recycling - Case 1'!BG124</f>
        <v>7.5196681597677423E-2</v>
      </c>
      <c r="H114" s="729">
        <f>'Recycling - Case 1'!BH124</f>
        <v>0</v>
      </c>
      <c r="I114" s="729">
        <f>'Recycling - Case 1'!BI124</f>
        <v>0</v>
      </c>
      <c r="J114" s="729">
        <f>'Recycling - Case 1'!BJ124</f>
        <v>0</v>
      </c>
      <c r="K114" s="729">
        <f>'Recycling - Case 1'!BK124</f>
        <v>0.50547363643902388</v>
      </c>
      <c r="L114" s="730">
        <f t="shared" si="100"/>
        <v>1</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0.10470123009622617</v>
      </c>
      <c r="Q114" s="734">
        <f t="shared" si="62"/>
        <v>137.14348527602314</v>
      </c>
      <c r="R114" s="734">
        <f t="shared" si="63"/>
        <v>137.14348527602314</v>
      </c>
      <c r="S114" s="737">
        <f t="shared" si="64"/>
        <v>0</v>
      </c>
      <c r="T114" s="734">
        <f t="shared" si="65"/>
        <v>7092.7807648135413</v>
      </c>
      <c r="U114" s="734">
        <f t="shared" si="66"/>
        <v>356.6231493158337</v>
      </c>
      <c r="V114" s="741">
        <f t="shared" si="67"/>
        <v>237.7487662105558</v>
      </c>
      <c r="W114" s="383"/>
      <c r="X114" s="885">
        <f>'Recycling - Case 1'!AM164</f>
        <v>276.52685521021391</v>
      </c>
      <c r="Y114" s="886">
        <f>Parameters!S215</f>
        <v>0.71500000000000008</v>
      </c>
      <c r="Z114" s="887">
        <f t="shared" si="68"/>
        <v>0.4</v>
      </c>
      <c r="AA114" s="888">
        <f t="shared" si="69"/>
        <v>39.543340295060595</v>
      </c>
      <c r="AB114" s="888">
        <f t="shared" si="70"/>
        <v>39.543340295060595</v>
      </c>
      <c r="AC114" s="311">
        <f t="shared" si="71"/>
        <v>0</v>
      </c>
      <c r="AD114" s="888">
        <f t="shared" si="72"/>
        <v>3389.0302721030803</v>
      </c>
      <c r="AE114" s="888">
        <f t="shared" si="73"/>
        <v>171.73186729096199</v>
      </c>
      <c r="AF114" s="889">
        <f t="shared" si="74"/>
        <v>114.48791152730799</v>
      </c>
      <c r="AH114" s="885">
        <f>'Recycling - Case 1'!AM204</f>
        <v>276.52685521021391</v>
      </c>
      <c r="AI114" s="886">
        <f>Parameters!S215</f>
        <v>0.71500000000000008</v>
      </c>
      <c r="AJ114" s="887">
        <f t="shared" si="75"/>
        <v>0.4</v>
      </c>
      <c r="AK114" s="888">
        <f t="shared" si="76"/>
        <v>39.543340295060595</v>
      </c>
      <c r="AL114" s="888">
        <f t="shared" si="77"/>
        <v>39.543340295060595</v>
      </c>
      <c r="AM114" s="311">
        <f t="shared" si="78"/>
        <v>0</v>
      </c>
      <c r="AN114" s="888">
        <f t="shared" si="79"/>
        <v>3389.0302721030803</v>
      </c>
      <c r="AO114" s="888">
        <f t="shared" si="80"/>
        <v>171.73186729096199</v>
      </c>
      <c r="AP114" s="889">
        <f t="shared" si="81"/>
        <v>114.48791152730799</v>
      </c>
      <c r="AR114" s="901">
        <f>'Recycling - Case 1'!G124</f>
        <v>771.97114145521778</v>
      </c>
      <c r="AS114" s="920">
        <v>1</v>
      </c>
      <c r="AT114" s="902">
        <f t="shared" si="82"/>
        <v>0.05</v>
      </c>
      <c r="AU114" s="903">
        <f t="shared" si="83"/>
        <v>19.299278536380445</v>
      </c>
      <c r="AV114" s="903">
        <f t="shared" si="84"/>
        <v>19.299278536380445</v>
      </c>
      <c r="AW114" s="279">
        <f t="shared" si="85"/>
        <v>0</v>
      </c>
      <c r="AX114" s="903">
        <f t="shared" si="51"/>
        <v>261.62048302865065</v>
      </c>
      <c r="AY114" s="903">
        <f t="shared" si="54"/>
        <v>14.984306440513873</v>
      </c>
      <c r="AZ114" s="921">
        <f t="shared" si="52"/>
        <v>9.9895376270092484</v>
      </c>
      <c r="BB114" s="913">
        <f t="shared" si="86"/>
        <v>237.7487662105558</v>
      </c>
      <c r="BC114" s="914">
        <f t="shared" si="87"/>
        <v>114.48791152730799</v>
      </c>
      <c r="BD114" s="933">
        <f t="shared" si="101"/>
        <v>9.9895376270092484</v>
      </c>
      <c r="BE114" s="914">
        <f t="shared" si="60"/>
        <v>362.22621536487304</v>
      </c>
      <c r="BF114" s="145">
        <v>0</v>
      </c>
      <c r="BG114" s="927">
        <f t="shared" si="88"/>
        <v>362.22621536487304</v>
      </c>
      <c r="BI114" s="913">
        <f t="shared" si="89"/>
        <v>237.7487662105558</v>
      </c>
      <c r="BJ114" s="914">
        <f t="shared" si="90"/>
        <v>114.48791152730799</v>
      </c>
      <c r="BK114" s="933">
        <f t="shared" si="91"/>
        <v>9.9895376270092484</v>
      </c>
      <c r="BL114" s="914">
        <f t="shared" si="61"/>
        <v>362.22621536487304</v>
      </c>
      <c r="BM114" s="145">
        <v>0</v>
      </c>
      <c r="BN114" s="927">
        <f t="shared" si="92"/>
        <v>362.22621536487304</v>
      </c>
    </row>
    <row r="115" spans="1:66">
      <c r="A115" s="805">
        <f>'Input data'!A145</f>
        <v>2045</v>
      </c>
      <c r="B115" s="728">
        <f>'Input data'!B145</f>
        <v>71.816201000000007</v>
      </c>
      <c r="C115" s="728">
        <f>'Recycling - Case 1'!AK125/B115</f>
        <v>253.49972597380963</v>
      </c>
      <c r="D115" s="729">
        <f>'Recycling - Case 1'!AM125</f>
        <v>0.14078949281756398</v>
      </c>
      <c r="E115" s="729">
        <f>'Recycling - Case 1'!BE125</f>
        <v>0.18525116945119563</v>
      </c>
      <c r="F115" s="729">
        <f>'Recycling - Case 1'!BF125</f>
        <v>0.23494860008826762</v>
      </c>
      <c r="G115" s="729">
        <f>'Recycling - Case 1'!BG125</f>
        <v>7.5084005443249266E-2</v>
      </c>
      <c r="H115" s="729">
        <f>'Recycling - Case 1'!BH125</f>
        <v>0</v>
      </c>
      <c r="I115" s="729">
        <f>'Recycling - Case 1'!BI125</f>
        <v>0</v>
      </c>
      <c r="J115" s="729">
        <f>'Recycling - Case 1'!BJ125</f>
        <v>0</v>
      </c>
      <c r="K115" s="729">
        <f>'Recycling - Case 1'!BK125</f>
        <v>0.50471622501728752</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0.10481099761263259</v>
      </c>
      <c r="Q115" s="734">
        <f t="shared" si="62"/>
        <v>129.78859535817415</v>
      </c>
      <c r="R115" s="734">
        <f t="shared" si="63"/>
        <v>129.78859535817415</v>
      </c>
      <c r="S115" s="737">
        <f t="shared" si="64"/>
        <v>0</v>
      </c>
      <c r="T115" s="734">
        <f t="shared" si="65"/>
        <v>6876.6503603814936</v>
      </c>
      <c r="U115" s="734">
        <f t="shared" si="66"/>
        <v>345.91899979022219</v>
      </c>
      <c r="V115" s="741">
        <f t="shared" si="67"/>
        <v>230.61266652681479</v>
      </c>
      <c r="W115" s="383"/>
      <c r="X115" s="885">
        <f>'Recycling - Case 1'!AM165</f>
        <v>271.29405118159309</v>
      </c>
      <c r="Y115" s="886">
        <f>Parameters!S216</f>
        <v>0.71500000000000008</v>
      </c>
      <c r="Z115" s="887">
        <f t="shared" si="68"/>
        <v>0.4</v>
      </c>
      <c r="AA115" s="888">
        <f t="shared" si="69"/>
        <v>38.79504931896782</v>
      </c>
      <c r="AB115" s="888">
        <f t="shared" si="70"/>
        <v>38.79504931896782</v>
      </c>
      <c r="AC115" s="311">
        <f t="shared" si="71"/>
        <v>0</v>
      </c>
      <c r="AD115" s="888">
        <f t="shared" si="72"/>
        <v>3262.5403646670793</v>
      </c>
      <c r="AE115" s="888">
        <f t="shared" si="73"/>
        <v>165.28495675496899</v>
      </c>
      <c r="AF115" s="889">
        <f t="shared" si="74"/>
        <v>110.18997116997933</v>
      </c>
      <c r="AH115" s="885">
        <f>'Recycling - Case 1'!AM205</f>
        <v>271.29405118159309</v>
      </c>
      <c r="AI115" s="886">
        <f>Parameters!S216</f>
        <v>0.71500000000000008</v>
      </c>
      <c r="AJ115" s="887">
        <f t="shared" si="75"/>
        <v>0.4</v>
      </c>
      <c r="AK115" s="888">
        <f t="shared" si="76"/>
        <v>38.79504931896782</v>
      </c>
      <c r="AL115" s="888">
        <f t="shared" si="77"/>
        <v>38.79504931896782</v>
      </c>
      <c r="AM115" s="311">
        <f t="shared" si="78"/>
        <v>0</v>
      </c>
      <c r="AN115" s="888">
        <f t="shared" si="79"/>
        <v>3262.5403646670793</v>
      </c>
      <c r="AO115" s="888">
        <f t="shared" si="80"/>
        <v>165.28495675496899</v>
      </c>
      <c r="AP115" s="889">
        <f t="shared" si="81"/>
        <v>110.18997116997933</v>
      </c>
      <c r="AR115" s="901">
        <f>'Recycling - Case 1'!G125</f>
        <v>781.38589869070063</v>
      </c>
      <c r="AS115" s="920">
        <v>1</v>
      </c>
      <c r="AT115" s="902">
        <f t="shared" si="82"/>
        <v>0.05</v>
      </c>
      <c r="AU115" s="903">
        <f t="shared" si="83"/>
        <v>19.534647467267519</v>
      </c>
      <c r="AV115" s="903">
        <f t="shared" si="84"/>
        <v>19.534647467267519</v>
      </c>
      <c r="AW115" s="279">
        <f t="shared" si="85"/>
        <v>0</v>
      </c>
      <c r="AX115" s="903">
        <f t="shared" si="51"/>
        <v>265.91953964283056</v>
      </c>
      <c r="AY115" s="903">
        <f t="shared" si="54"/>
        <v>15.235590853087613</v>
      </c>
      <c r="AZ115" s="921">
        <f t="shared" si="52"/>
        <v>10.157060568725075</v>
      </c>
      <c r="BB115" s="913">
        <f t="shared" si="86"/>
        <v>230.61266652681479</v>
      </c>
      <c r="BC115" s="914">
        <f t="shared" si="87"/>
        <v>110.18997116997933</v>
      </c>
      <c r="BD115" s="933">
        <f t="shared" si="101"/>
        <v>10.157060568725075</v>
      </c>
      <c r="BE115" s="914">
        <f t="shared" si="60"/>
        <v>350.95969826551919</v>
      </c>
      <c r="BF115" s="145">
        <v>0</v>
      </c>
      <c r="BG115" s="927">
        <f t="shared" si="88"/>
        <v>350.95969826551919</v>
      </c>
      <c r="BI115" s="913">
        <f t="shared" si="89"/>
        <v>230.61266652681479</v>
      </c>
      <c r="BJ115" s="914">
        <f t="shared" si="90"/>
        <v>110.18997116997933</v>
      </c>
      <c r="BK115" s="933">
        <f t="shared" si="91"/>
        <v>10.157060568725075</v>
      </c>
      <c r="BL115" s="914">
        <f t="shared" si="61"/>
        <v>350.95969826551919</v>
      </c>
      <c r="BM115" s="145">
        <v>0</v>
      </c>
      <c r="BN115" s="927">
        <f t="shared" si="92"/>
        <v>350.95969826551919</v>
      </c>
    </row>
    <row r="116" spans="1:66">
      <c r="A116" s="805">
        <f>'Input data'!A146</f>
        <v>2046</v>
      </c>
      <c r="B116" s="728">
        <f>'Input data'!B146</f>
        <v>72.192155</v>
      </c>
      <c r="C116" s="728">
        <f>'Recycling - Case 1'!AK126/B116</f>
        <v>249.68383108523599</v>
      </c>
      <c r="D116" s="729">
        <f>'Recycling - Case 1'!AM126</f>
        <v>0.132923070460848</v>
      </c>
      <c r="E116" s="729">
        <f>'Recycling - Case 1'!BE126</f>
        <v>0.18561359156383439</v>
      </c>
      <c r="F116" s="729">
        <f>'Recycling - Case 1'!BF126</f>
        <v>0.23540824937554489</v>
      </c>
      <c r="G116" s="729">
        <f>'Recycling - Case 1'!BG126</f>
        <v>7.4977547373343029E-2</v>
      </c>
      <c r="H116" s="729">
        <f>'Recycling - Case 1'!BH126</f>
        <v>0</v>
      </c>
      <c r="I116" s="729">
        <f>'Recycling - Case 1'!BI126</f>
        <v>0</v>
      </c>
      <c r="J116" s="729">
        <f>'Recycling - Case 1'!BJ126</f>
        <v>0</v>
      </c>
      <c r="K116" s="729">
        <f>'Recycling - Case 1'!BK126</f>
        <v>0.50400061168727772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0.10491470755902135</v>
      </c>
      <c r="Q116" s="734">
        <f t="shared" si="62"/>
        <v>122.29255236204337</v>
      </c>
      <c r="R116" s="734">
        <f t="shared" si="63"/>
        <v>122.29255236204337</v>
      </c>
      <c r="S116" s="737">
        <f t="shared" si="64"/>
        <v>0</v>
      </c>
      <c r="T116" s="734">
        <f>R116+(T115*$C$8)</f>
        <v>6663.5647171603587</v>
      </c>
      <c r="U116" s="734">
        <f t="shared" si="66"/>
        <v>335.37819558317779</v>
      </c>
      <c r="V116" s="741">
        <f t="shared" si="67"/>
        <v>223.58546372211853</v>
      </c>
      <c r="W116" s="383"/>
      <c r="X116" s="885">
        <f>'Recycling - Case 1'!AM166</f>
        <v>359.07253724709017</v>
      </c>
      <c r="Y116" s="886">
        <f>Parameters!S217</f>
        <v>0.71500000000000008</v>
      </c>
      <c r="Z116" s="887">
        <f t="shared" si="68"/>
        <v>0.4</v>
      </c>
      <c r="AA116" s="888">
        <f t="shared" si="69"/>
        <v>51.347372826333896</v>
      </c>
      <c r="AB116" s="888">
        <f t="shared" si="70"/>
        <v>51.347372826333896</v>
      </c>
      <c r="AC116" s="311">
        <f t="shared" si="71"/>
        <v>0</v>
      </c>
      <c r="AD116" s="888">
        <f t="shared" si="72"/>
        <v>3154.7717663189492</v>
      </c>
      <c r="AE116" s="888">
        <f t="shared" si="73"/>
        <v>159.11597117446382</v>
      </c>
      <c r="AF116" s="889">
        <f t="shared" si="74"/>
        <v>106.07731411630921</v>
      </c>
      <c r="AH116" s="885">
        <f>'Recycling - Case 1'!AM206</f>
        <v>359.07253724709017</v>
      </c>
      <c r="AI116" s="886">
        <f>Parameters!S217</f>
        <v>0.71500000000000008</v>
      </c>
      <c r="AJ116" s="887">
        <f t="shared" si="75"/>
        <v>0.4</v>
      </c>
      <c r="AK116" s="888">
        <f t="shared" si="76"/>
        <v>51.347372826333896</v>
      </c>
      <c r="AL116" s="888">
        <f t="shared" si="77"/>
        <v>51.347372826333896</v>
      </c>
      <c r="AM116" s="311">
        <f t="shared" si="78"/>
        <v>0</v>
      </c>
      <c r="AN116" s="888">
        <f t="shared" si="79"/>
        <v>3154.7717663189492</v>
      </c>
      <c r="AO116" s="888">
        <f t="shared" si="80"/>
        <v>159.11597117446382</v>
      </c>
      <c r="AP116" s="889">
        <f t="shared" si="81"/>
        <v>106.07731411630921</v>
      </c>
      <c r="AR116" s="901">
        <f>'Recycling - Case 1'!G126</f>
        <v>790.67564889534083</v>
      </c>
      <c r="AS116" s="920">
        <v>1</v>
      </c>
      <c r="AT116" s="902">
        <f t="shared" si="82"/>
        <v>0.05</v>
      </c>
      <c r="AU116" s="903">
        <f t="shared" si="83"/>
        <v>19.766891222383521</v>
      </c>
      <c r="AV116" s="903">
        <f t="shared" si="84"/>
        <v>19.766891222383521</v>
      </c>
      <c r="AW116" s="279">
        <f t="shared" si="85"/>
        <v>0</v>
      </c>
      <c r="AX116" s="903">
        <f t="shared" si="51"/>
        <v>270.20048244505199</v>
      </c>
      <c r="AY116" s="903">
        <f t="shared" si="54"/>
        <v>15.485948420162099</v>
      </c>
      <c r="AZ116" s="921">
        <f t="shared" si="52"/>
        <v>10.3239656134414</v>
      </c>
      <c r="BB116" s="913">
        <f t="shared" si="86"/>
        <v>223.58546372211853</v>
      </c>
      <c r="BC116" s="914">
        <f t="shared" si="87"/>
        <v>106.07731411630921</v>
      </c>
      <c r="BD116" s="933">
        <f t="shared" si="101"/>
        <v>10.3239656134414</v>
      </c>
      <c r="BE116" s="914">
        <f t="shared" si="60"/>
        <v>339.98674345186913</v>
      </c>
      <c r="BF116" s="145">
        <v>0</v>
      </c>
      <c r="BG116" s="927">
        <f t="shared" si="88"/>
        <v>339.98674345186913</v>
      </c>
      <c r="BI116" s="913">
        <f t="shared" si="89"/>
        <v>223.58546372211853</v>
      </c>
      <c r="BJ116" s="914">
        <f t="shared" si="90"/>
        <v>106.07731411630921</v>
      </c>
      <c r="BK116" s="933">
        <f t="shared" si="91"/>
        <v>10.3239656134414</v>
      </c>
      <c r="BL116" s="914">
        <f t="shared" si="61"/>
        <v>339.98674345186913</v>
      </c>
      <c r="BM116" s="145">
        <v>0</v>
      </c>
      <c r="BN116" s="927">
        <f t="shared" si="92"/>
        <v>339.98674345186913</v>
      </c>
    </row>
    <row r="117" spans="1:66">
      <c r="A117" s="805">
        <f>'Input data'!A147</f>
        <v>2047</v>
      </c>
      <c r="B117" s="728">
        <f>'Input data'!B147</f>
        <v>72.55139299999999</v>
      </c>
      <c r="C117" s="728">
        <f>'Recycling - Case 1'!AK127/B117</f>
        <v>245.94033248856252</v>
      </c>
      <c r="D117" s="729">
        <f>'Recycling - Case 1'!AM127</f>
        <v>0.12490988679292446</v>
      </c>
      <c r="E117" s="729">
        <f>'Recycling - Case 1'!BE127</f>
        <v>0.18595544557720237</v>
      </c>
      <c r="F117" s="729">
        <f>'Recycling - Case 1'!BF127</f>
        <v>0.23584181274852273</v>
      </c>
      <c r="G117" s="729">
        <f>'Recycling - Case 1'!BG127</f>
        <v>7.4877130988184062E-2</v>
      </c>
      <c r="H117" s="729">
        <f>'Recycling - Case 1'!BH127</f>
        <v>0</v>
      </c>
      <c r="I117" s="729">
        <f>'Recycling - Case 1'!BI127</f>
        <v>0</v>
      </c>
      <c r="J117" s="729">
        <f>'Recycling - Case 1'!BJ127</f>
        <v>0</v>
      </c>
      <c r="K117" s="729">
        <f>'Recycling - Case 1'!BK127</f>
        <v>0.50332561068609072</v>
      </c>
      <c r="L117" s="730">
        <f t="shared" si="100"/>
        <v>0.99999999999999989</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0.10501253178155853</v>
      </c>
      <c r="Q117" s="734">
        <f t="shared" si="62"/>
        <v>114.65651352305711</v>
      </c>
      <c r="R117" s="734">
        <f t="shared" si="63"/>
        <v>114.65651352305711</v>
      </c>
      <c r="S117" s="737">
        <f t="shared" si="64"/>
        <v>0</v>
      </c>
      <c r="T117" s="734">
        <f t="shared" ref="T117:T120" si="102">R117+(T116*$C$8)</f>
        <v>6453.2353445507679</v>
      </c>
      <c r="U117" s="734">
        <f t="shared" si="66"/>
        <v>324.98588613264752</v>
      </c>
      <c r="V117" s="741">
        <f t="shared" si="67"/>
        <v>216.65725742176502</v>
      </c>
      <c r="W117" s="383"/>
      <c r="X117" s="885">
        <f>'Recycling - Case 1'!AM167</f>
        <v>435.14274666013108</v>
      </c>
      <c r="Y117" s="886">
        <f>Parameters!S218</f>
        <v>0.71500000000000008</v>
      </c>
      <c r="Z117" s="887">
        <f t="shared" si="68"/>
        <v>0.4</v>
      </c>
      <c r="AA117" s="888">
        <f t="shared" si="69"/>
        <v>62.225412772398748</v>
      </c>
      <c r="AB117" s="888">
        <f t="shared" si="70"/>
        <v>62.225412772398748</v>
      </c>
      <c r="AC117" s="311">
        <f t="shared" si="71"/>
        <v>0</v>
      </c>
      <c r="AD117" s="888">
        <f t="shared" si="72"/>
        <v>3063.1371444790739</v>
      </c>
      <c r="AE117" s="888">
        <f t="shared" si="73"/>
        <v>153.86003461227412</v>
      </c>
      <c r="AF117" s="889">
        <f t="shared" si="74"/>
        <v>102.57335640818275</v>
      </c>
      <c r="AH117" s="885">
        <f>'Recycling - Case 1'!AM207</f>
        <v>435.14274666013108</v>
      </c>
      <c r="AI117" s="886">
        <f>Parameters!S218</f>
        <v>0.71500000000000008</v>
      </c>
      <c r="AJ117" s="887">
        <f t="shared" si="75"/>
        <v>0.4</v>
      </c>
      <c r="AK117" s="888">
        <f t="shared" si="76"/>
        <v>62.225412772398748</v>
      </c>
      <c r="AL117" s="888">
        <f t="shared" si="77"/>
        <v>62.225412772398748</v>
      </c>
      <c r="AM117" s="311">
        <f t="shared" si="78"/>
        <v>0</v>
      </c>
      <c r="AN117" s="888">
        <f t="shared" si="79"/>
        <v>3063.1371444790739</v>
      </c>
      <c r="AO117" s="888">
        <f t="shared" si="80"/>
        <v>153.86003461227412</v>
      </c>
      <c r="AP117" s="889">
        <f t="shared" si="81"/>
        <v>102.57335640818275</v>
      </c>
      <c r="AR117" s="901">
        <f>'Recycling - Case 1'!G127</f>
        <v>799.83526727245112</v>
      </c>
      <c r="AS117" s="920">
        <v>1</v>
      </c>
      <c r="AT117" s="902">
        <f t="shared" si="82"/>
        <v>0.05</v>
      </c>
      <c r="AU117" s="903">
        <f t="shared" si="83"/>
        <v>19.99588168181128</v>
      </c>
      <c r="AV117" s="903">
        <f t="shared" si="84"/>
        <v>19.99588168181128</v>
      </c>
      <c r="AW117" s="279">
        <f t="shared" si="85"/>
        <v>0</v>
      </c>
      <c r="AX117" s="903">
        <f t="shared" si="51"/>
        <v>274.46111300591463</v>
      </c>
      <c r="AY117" s="903">
        <f t="shared" si="54"/>
        <v>15.735251120948618</v>
      </c>
      <c r="AZ117" s="921">
        <f t="shared" si="52"/>
        <v>10.490167413965745</v>
      </c>
      <c r="BB117" s="913">
        <f t="shared" si="86"/>
        <v>216.65725742176502</v>
      </c>
      <c r="BC117" s="914">
        <f t="shared" si="87"/>
        <v>102.57335640818275</v>
      </c>
      <c r="BD117" s="933">
        <f t="shared" si="101"/>
        <v>10.490167413965745</v>
      </c>
      <c r="BE117" s="914">
        <f t="shared" si="60"/>
        <v>329.72078124391351</v>
      </c>
      <c r="BF117" s="145">
        <v>0</v>
      </c>
      <c r="BG117" s="927">
        <f t="shared" si="88"/>
        <v>329.72078124391351</v>
      </c>
      <c r="BI117" s="913">
        <f t="shared" si="89"/>
        <v>216.65725742176502</v>
      </c>
      <c r="BJ117" s="914">
        <f t="shared" si="90"/>
        <v>102.57335640818275</v>
      </c>
      <c r="BK117" s="933">
        <f t="shared" si="91"/>
        <v>10.490167413965745</v>
      </c>
      <c r="BL117" s="914">
        <f t="shared" si="61"/>
        <v>329.72078124391351</v>
      </c>
      <c r="BM117" s="145">
        <v>0</v>
      </c>
      <c r="BN117" s="927">
        <f t="shared" si="92"/>
        <v>329.72078124391351</v>
      </c>
    </row>
    <row r="118" spans="1:66">
      <c r="A118" s="805">
        <f>'Input data'!A148</f>
        <v>2048</v>
      </c>
      <c r="B118" s="728">
        <f>'Input data'!B148</f>
        <v>72.894218999999993</v>
      </c>
      <c r="C118" s="728">
        <f>'Recycling - Case 1'!AK128/B118</f>
        <v>245.31778795977223</v>
      </c>
      <c r="D118" s="729">
        <f>'Recycling - Case 1'!AM128</f>
        <v>0.12463792172986704</v>
      </c>
      <c r="E118" s="729">
        <f>'Recycling - Case 1'!BE128</f>
        <v>0.18627769909794109</v>
      </c>
      <c r="F118" s="729">
        <f>'Recycling - Case 1'!BF128</f>
        <v>0.23625051739419581</v>
      </c>
      <c r="G118" s="729">
        <f>'Recycling - Case 1'!BG128</f>
        <v>7.4782472062467423E-2</v>
      </c>
      <c r="H118" s="729">
        <f>'Recycling - Case 1'!BH128</f>
        <v>0</v>
      </c>
      <c r="I118" s="729">
        <f>'Recycling - Case 1'!BI128</f>
        <v>0</v>
      </c>
      <c r="J118" s="729">
        <f>'Recycling - Case 1'!BJ128</f>
        <v>0</v>
      </c>
      <c r="K118" s="729">
        <f>'Recycling - Case 1'!BK128</f>
        <v>0.50268931144539564</v>
      </c>
      <c r="L118" s="730">
        <f t="shared" si="100"/>
        <v>1</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0.1051047471685173</v>
      </c>
      <c r="Q118" s="734">
        <f t="shared" si="62"/>
        <v>115.54781880962683</v>
      </c>
      <c r="R118" s="734">
        <f t="shared" si="63"/>
        <v>115.54781880962683</v>
      </c>
      <c r="S118" s="737">
        <f t="shared" si="64"/>
        <v>0</v>
      </c>
      <c r="T118" s="734">
        <f t="shared" si="102"/>
        <v>6254.0551617743204</v>
      </c>
      <c r="U118" s="734">
        <f t="shared" si="66"/>
        <v>314.72800158607401</v>
      </c>
      <c r="V118" s="741">
        <f t="shared" si="67"/>
        <v>209.81866772404933</v>
      </c>
      <c r="W118" s="383"/>
      <c r="X118" s="885">
        <f>'Recycling - Case 1'!AM168</f>
        <v>519.43662992589532</v>
      </c>
      <c r="Y118" s="886">
        <f>Parameters!S219</f>
        <v>0.71500000000000008</v>
      </c>
      <c r="Z118" s="887">
        <f t="shared" si="68"/>
        <v>0.4</v>
      </c>
      <c r="AA118" s="888">
        <f t="shared" si="69"/>
        <v>74.27943807940305</v>
      </c>
      <c r="AB118" s="888">
        <f t="shared" si="70"/>
        <v>74.27943807940305</v>
      </c>
      <c r="AC118" s="311">
        <f t="shared" si="71"/>
        <v>0</v>
      </c>
      <c r="AD118" s="888">
        <f t="shared" si="72"/>
        <v>2988.0256211889928</v>
      </c>
      <c r="AE118" s="888">
        <f t="shared" si="73"/>
        <v>149.39096136948396</v>
      </c>
      <c r="AF118" s="889">
        <f t="shared" si="74"/>
        <v>99.593974246322645</v>
      </c>
      <c r="AH118" s="885">
        <f>'Recycling - Case 1'!AM208</f>
        <v>519.43662992589532</v>
      </c>
      <c r="AI118" s="886">
        <f>Parameters!S219</f>
        <v>0.71500000000000008</v>
      </c>
      <c r="AJ118" s="887">
        <f t="shared" si="75"/>
        <v>0.4</v>
      </c>
      <c r="AK118" s="888">
        <f t="shared" si="76"/>
        <v>74.27943807940305</v>
      </c>
      <c r="AL118" s="888">
        <f t="shared" si="77"/>
        <v>74.27943807940305</v>
      </c>
      <c r="AM118" s="311">
        <f t="shared" si="78"/>
        <v>0</v>
      </c>
      <c r="AN118" s="888">
        <f t="shared" si="79"/>
        <v>2988.0256211889928</v>
      </c>
      <c r="AO118" s="888">
        <f t="shared" si="80"/>
        <v>149.39096136948396</v>
      </c>
      <c r="AP118" s="889">
        <f t="shared" si="81"/>
        <v>99.593974246322645</v>
      </c>
      <c r="AR118" s="901">
        <f>'Recycling - Case 1'!G128</f>
        <v>808.86451550279708</v>
      </c>
      <c r="AS118" s="920">
        <v>1</v>
      </c>
      <c r="AT118" s="902">
        <f t="shared" si="82"/>
        <v>0.05</v>
      </c>
      <c r="AU118" s="903">
        <f t="shared" si="83"/>
        <v>20.221612887569929</v>
      </c>
      <c r="AV118" s="903">
        <f t="shared" si="84"/>
        <v>20.221612887569929</v>
      </c>
      <c r="AW118" s="279">
        <f t="shared" si="85"/>
        <v>0</v>
      </c>
      <c r="AX118" s="903">
        <f t="shared" si="51"/>
        <v>278.69935496459885</v>
      </c>
      <c r="AY118" s="903">
        <f t="shared" si="54"/>
        <v>15.983370928885659</v>
      </c>
      <c r="AZ118" s="921">
        <f t="shared" si="52"/>
        <v>10.655580619257107</v>
      </c>
      <c r="BB118" s="913">
        <f t="shared" si="86"/>
        <v>209.81866772404933</v>
      </c>
      <c r="BC118" s="914">
        <f t="shared" si="87"/>
        <v>99.593974246322645</v>
      </c>
      <c r="BD118" s="933">
        <f t="shared" si="101"/>
        <v>10.655580619257107</v>
      </c>
      <c r="BE118" s="914">
        <f t="shared" si="60"/>
        <v>320.06822258962904</v>
      </c>
      <c r="BF118" s="145">
        <v>0</v>
      </c>
      <c r="BG118" s="927">
        <f t="shared" si="88"/>
        <v>320.06822258962904</v>
      </c>
      <c r="BI118" s="913">
        <f t="shared" si="89"/>
        <v>209.81866772404933</v>
      </c>
      <c r="BJ118" s="914">
        <f t="shared" si="90"/>
        <v>99.593974246322645</v>
      </c>
      <c r="BK118" s="933">
        <f t="shared" si="91"/>
        <v>10.655580619257107</v>
      </c>
      <c r="BL118" s="914">
        <f t="shared" si="61"/>
        <v>320.06822258962904</v>
      </c>
      <c r="BM118" s="145">
        <v>0</v>
      </c>
      <c r="BN118" s="927">
        <f t="shared" si="92"/>
        <v>320.06822258962904</v>
      </c>
    </row>
    <row r="119" spans="1:66">
      <c r="A119" s="805">
        <f>'Input data'!A149</f>
        <v>2049</v>
      </c>
      <c r="B119" s="728">
        <f>'Input data'!B149</f>
        <v>73.220860000000002</v>
      </c>
      <c r="C119" s="728">
        <f>'Recycling - Case 1'!AK129/B119</f>
        <v>244.73019815783442</v>
      </c>
      <c r="D119" s="729">
        <f>'Recycling - Case 1'!AM129</f>
        <v>0.12437982419647205</v>
      </c>
      <c r="E119" s="729">
        <f>'Recycling - Case 1'!BE129</f>
        <v>0.18658118473964713</v>
      </c>
      <c r="F119" s="729">
        <f>'Recycling - Case 1'!BF129</f>
        <v>0.23663541929185708</v>
      </c>
      <c r="G119" s="729">
        <f>'Recycling - Case 1'!BG129</f>
        <v>7.4693326023819132E-2</v>
      </c>
      <c r="H119" s="729">
        <f>'Recycling - Case 1'!BH129</f>
        <v>0</v>
      </c>
      <c r="I119" s="729">
        <f>'Recycling - Case 1'!BI129</f>
        <v>0</v>
      </c>
      <c r="J119" s="729">
        <f>'Recycling - Case 1'!BJ129</f>
        <v>0</v>
      </c>
      <c r="K119" s="729">
        <f>'Recycling - Case 1'!BK129</f>
        <v>0.50209006994467653</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0.10519159197884614</v>
      </c>
      <c r="Q119" s="734">
        <f t="shared" si="62"/>
        <v>116.43456683644494</v>
      </c>
      <c r="R119" s="734">
        <f t="shared" si="63"/>
        <v>116.43456683644494</v>
      </c>
      <c r="S119" s="737">
        <f t="shared" si="64"/>
        <v>0</v>
      </c>
      <c r="T119" s="734">
        <f t="shared" si="102"/>
        <v>6065.4758591667514</v>
      </c>
      <c r="U119" s="734">
        <f t="shared" si="66"/>
        <v>305.01386944401372</v>
      </c>
      <c r="V119" s="741">
        <f t="shared" si="67"/>
        <v>203.34257962934248</v>
      </c>
      <c r="W119" s="383"/>
      <c r="X119" s="885">
        <f>'Recycling - Case 1'!AM169</f>
        <v>674.25647696136491</v>
      </c>
      <c r="Y119" s="886">
        <f>Parameters!S220</f>
        <v>0.71500000000000008</v>
      </c>
      <c r="Z119" s="887">
        <f t="shared" si="68"/>
        <v>0.4</v>
      </c>
      <c r="AA119" s="888">
        <f t="shared" si="69"/>
        <v>96.418676205475194</v>
      </c>
      <c r="AB119" s="888">
        <f t="shared" si="70"/>
        <v>96.418676205475194</v>
      </c>
      <c r="AC119" s="311">
        <f t="shared" si="71"/>
        <v>0</v>
      </c>
      <c r="AD119" s="888">
        <f t="shared" si="72"/>
        <v>2938.7165682424693</v>
      </c>
      <c r="AE119" s="888">
        <f t="shared" si="73"/>
        <v>145.72772915199869</v>
      </c>
      <c r="AF119" s="889">
        <f t="shared" si="74"/>
        <v>97.151819434665796</v>
      </c>
      <c r="AH119" s="885">
        <f>'Recycling - Case 1'!AM209</f>
        <v>674.25647696136491</v>
      </c>
      <c r="AI119" s="886">
        <f>Parameters!S220</f>
        <v>0.71500000000000008</v>
      </c>
      <c r="AJ119" s="887">
        <f t="shared" si="75"/>
        <v>0.4</v>
      </c>
      <c r="AK119" s="888">
        <f t="shared" si="76"/>
        <v>96.418676205475194</v>
      </c>
      <c r="AL119" s="888">
        <f t="shared" si="77"/>
        <v>96.418676205475194</v>
      </c>
      <c r="AM119" s="311">
        <f t="shared" si="78"/>
        <v>0</v>
      </c>
      <c r="AN119" s="888">
        <f t="shared" si="79"/>
        <v>2938.7165682424693</v>
      </c>
      <c r="AO119" s="888">
        <f t="shared" si="80"/>
        <v>145.72772915199869</v>
      </c>
      <c r="AP119" s="889">
        <f t="shared" si="81"/>
        <v>97.151819434665796</v>
      </c>
      <c r="AR119" s="901">
        <f>'Recycling - Case 1'!G129</f>
        <v>817.76238287328761</v>
      </c>
      <c r="AS119" s="920">
        <v>1</v>
      </c>
      <c r="AT119" s="902">
        <f t="shared" si="82"/>
        <v>0.05</v>
      </c>
      <c r="AU119" s="903">
        <f t="shared" si="83"/>
        <v>20.444059571832192</v>
      </c>
      <c r="AV119" s="903">
        <f t="shared" si="84"/>
        <v>20.444059571832192</v>
      </c>
      <c r="AW119" s="279">
        <f t="shared" si="85"/>
        <v>0</v>
      </c>
      <c r="AX119" s="903">
        <f t="shared" si="51"/>
        <v>282.91322761029863</v>
      </c>
      <c r="AY119" s="903">
        <f t="shared" si="54"/>
        <v>16.23018692613244</v>
      </c>
      <c r="AZ119" s="921">
        <f t="shared" si="52"/>
        <v>10.820124617421627</v>
      </c>
      <c r="BB119" s="913">
        <f t="shared" si="86"/>
        <v>203.34257962934248</v>
      </c>
      <c r="BC119" s="914">
        <f t="shared" si="87"/>
        <v>97.151819434665796</v>
      </c>
      <c r="BD119" s="933">
        <f t="shared" si="101"/>
        <v>10.820124617421627</v>
      </c>
      <c r="BE119" s="914">
        <f t="shared" si="60"/>
        <v>311.31452368142993</v>
      </c>
      <c r="BF119" s="145">
        <v>0</v>
      </c>
      <c r="BG119" s="927">
        <f t="shared" si="88"/>
        <v>311.31452368142993</v>
      </c>
      <c r="BI119" s="913">
        <f t="shared" si="89"/>
        <v>203.34257962934248</v>
      </c>
      <c r="BJ119" s="914">
        <f t="shared" si="90"/>
        <v>97.151819434665796</v>
      </c>
      <c r="BK119" s="933">
        <f t="shared" si="91"/>
        <v>10.820124617421627</v>
      </c>
      <c r="BL119" s="914">
        <f t="shared" si="61"/>
        <v>311.31452368142993</v>
      </c>
      <c r="BM119" s="145">
        <v>0</v>
      </c>
      <c r="BN119" s="927">
        <f t="shared" si="92"/>
        <v>311.31452368142993</v>
      </c>
    </row>
    <row r="120" spans="1:66" ht="15" thickBot="1">
      <c r="A120" s="806">
        <f>'Input data'!A150</f>
        <v>2050</v>
      </c>
      <c r="B120" s="731">
        <f>'Input data'!B150</f>
        <v>73.529752999999999</v>
      </c>
      <c r="C120" s="731">
        <f>'Recycling - Case 1'!AK130/B120</f>
        <v>244.17946144013194</v>
      </c>
      <c r="D120" s="732">
        <f>'Recycling - Case 1'!AM130</f>
        <v>0.12413666891544053</v>
      </c>
      <c r="E120" s="732">
        <f>'Recycling - Case 1'!BE130</f>
        <v>0.18686504356586264</v>
      </c>
      <c r="F120" s="732">
        <f>'Recycling - Case 1'!BF130</f>
        <v>0.23699542907770399</v>
      </c>
      <c r="G120" s="732">
        <f>'Recycling - Case 1'!BG130</f>
        <v>7.4609945176704884E-2</v>
      </c>
      <c r="H120" s="732">
        <f>'Recycling - Case 1'!BH130</f>
        <v>0</v>
      </c>
      <c r="I120" s="732">
        <f>'Recycling - Case 1'!BI130</f>
        <v>0</v>
      </c>
      <c r="J120" s="732">
        <f>'Recycling - Case 1'!BJ130</f>
        <v>0</v>
      </c>
      <c r="K120" s="732">
        <f>'Recycling - Case 1'!BK130</f>
        <v>0.50152958217972843</v>
      </c>
      <c r="L120" s="733">
        <f t="shared" si="100"/>
        <v>1</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0.10527282042110216</v>
      </c>
      <c r="Q120" s="745">
        <f t="shared" si="62"/>
        <v>117.31636249675674</v>
      </c>
      <c r="R120" s="745">
        <f t="shared" si="63"/>
        <v>117.31636249675674</v>
      </c>
      <c r="S120" s="746">
        <f t="shared" si="64"/>
        <v>0</v>
      </c>
      <c r="T120" s="745">
        <f t="shared" si="102"/>
        <v>5886.9754733349191</v>
      </c>
      <c r="U120" s="745">
        <f t="shared" si="66"/>
        <v>295.81674832858857</v>
      </c>
      <c r="V120" s="747">
        <f t="shared" si="67"/>
        <v>197.21116555239237</v>
      </c>
      <c r="W120" s="383"/>
      <c r="X120" s="890">
        <f>'Recycling - Case 1'!AM170</f>
        <v>781.74564807384627</v>
      </c>
      <c r="Y120" s="891">
        <f>Parameters!S221</f>
        <v>0.71500000000000008</v>
      </c>
      <c r="Z120" s="892">
        <f t="shared" si="68"/>
        <v>0.4</v>
      </c>
      <c r="AA120" s="893">
        <f t="shared" si="69"/>
        <v>111.78962767456002</v>
      </c>
      <c r="AB120" s="893">
        <f t="shared" si="70"/>
        <v>111.78962767456002</v>
      </c>
      <c r="AC120" s="894">
        <f t="shared" si="71"/>
        <v>0</v>
      </c>
      <c r="AD120" s="893">
        <f t="shared" si="72"/>
        <v>2907.1832976545575</v>
      </c>
      <c r="AE120" s="893">
        <f t="shared" si="73"/>
        <v>143.32289826247197</v>
      </c>
      <c r="AF120" s="895">
        <f t="shared" si="74"/>
        <v>95.548598841647973</v>
      </c>
      <c r="AH120" s="890">
        <f>'Recycling - Case 1'!AM210</f>
        <v>781.74564807384627</v>
      </c>
      <c r="AI120" s="891">
        <f>Parameters!S221</f>
        <v>0.71500000000000008</v>
      </c>
      <c r="AJ120" s="892">
        <f t="shared" si="75"/>
        <v>0.4</v>
      </c>
      <c r="AK120" s="893">
        <f t="shared" si="76"/>
        <v>111.78962767456002</v>
      </c>
      <c r="AL120" s="893">
        <f t="shared" si="77"/>
        <v>111.78962767456002</v>
      </c>
      <c r="AM120" s="894">
        <f t="shared" si="78"/>
        <v>0</v>
      </c>
      <c r="AN120" s="893">
        <f t="shared" si="79"/>
        <v>2907.1832976545575</v>
      </c>
      <c r="AO120" s="893">
        <f t="shared" si="80"/>
        <v>143.32289826247197</v>
      </c>
      <c r="AP120" s="895">
        <f t="shared" si="81"/>
        <v>95.548598841647973</v>
      </c>
      <c r="AR120" s="905">
        <f>'Recycling - Case 1'!G130</f>
        <v>826.50780365185994</v>
      </c>
      <c r="AS120" s="922">
        <f>Parameters!R221</f>
        <v>1</v>
      </c>
      <c r="AT120" s="906">
        <f t="shared" si="82"/>
        <v>0.05</v>
      </c>
      <c r="AU120" s="907">
        <f t="shared" si="83"/>
        <v>20.662695091296499</v>
      </c>
      <c r="AV120" s="907">
        <f t="shared" si="84"/>
        <v>20.662695091296499</v>
      </c>
      <c r="AW120" s="908">
        <f t="shared" si="85"/>
        <v>0</v>
      </c>
      <c r="AX120" s="907">
        <f t="shared" si="51"/>
        <v>287.10033893652377</v>
      </c>
      <c r="AY120" s="907">
        <f t="shared" si="54"/>
        <v>16.475583765071345</v>
      </c>
      <c r="AZ120" s="923">
        <f t="shared" si="52"/>
        <v>10.983722510047564</v>
      </c>
      <c r="BB120" s="915">
        <f t="shared" si="86"/>
        <v>197.21116555239237</v>
      </c>
      <c r="BC120" s="916">
        <f t="shared" si="87"/>
        <v>95.548598841647973</v>
      </c>
      <c r="BD120" s="934">
        <f t="shared" si="101"/>
        <v>10.983722510047564</v>
      </c>
      <c r="BE120" s="916">
        <f t="shared" si="60"/>
        <v>303.74348690408794</v>
      </c>
      <c r="BF120" s="917">
        <v>0</v>
      </c>
      <c r="BG120" s="928">
        <f t="shared" si="88"/>
        <v>303.74348690408794</v>
      </c>
      <c r="BI120" s="915">
        <f t="shared" si="89"/>
        <v>197.21116555239237</v>
      </c>
      <c r="BJ120" s="916">
        <f t="shared" si="90"/>
        <v>95.548598841647973</v>
      </c>
      <c r="BK120" s="934">
        <f t="shared" si="91"/>
        <v>10.983722510047564</v>
      </c>
      <c r="BL120" s="916">
        <f t="shared" si="61"/>
        <v>303.74348690408794</v>
      </c>
      <c r="BM120" s="917">
        <v>0</v>
      </c>
      <c r="BN120" s="928">
        <f t="shared" si="92"/>
        <v>303.74348690408794</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45" t="s">
        <v>319</v>
      </c>
      <c r="BC13" s="1446"/>
      <c r="BD13" s="1446"/>
      <c r="BE13" s="1446"/>
      <c r="BF13" s="1446"/>
      <c r="BG13" s="1447"/>
      <c r="BI13" s="1445" t="s">
        <v>319</v>
      </c>
      <c r="BJ13" s="1446"/>
      <c r="BK13" s="1446"/>
      <c r="BL13" s="1446"/>
      <c r="BM13" s="1446"/>
      <c r="BN13" s="1447"/>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59"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9"/>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60"/>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910.05610529833405</v>
      </c>
      <c r="Y89" s="751">
        <f>Parameters!S224</f>
        <v>0.71500000000000008</v>
      </c>
      <c r="Z89" s="751">
        <f t="shared" si="63"/>
        <v>0.4</v>
      </c>
      <c r="AA89" s="752">
        <f t="shared" si="64"/>
        <v>130.13802305766177</v>
      </c>
      <c r="AB89" s="752">
        <f t="shared" si="65"/>
        <v>130.13802305766177</v>
      </c>
      <c r="AC89" s="753">
        <f t="shared" si="66"/>
        <v>0</v>
      </c>
      <c r="AD89" s="752">
        <f t="shared" si="67"/>
        <v>10196.150173425567</v>
      </c>
      <c r="AE89" s="752">
        <f t="shared" si="68"/>
        <v>516.09547908374179</v>
      </c>
      <c r="AF89" s="754">
        <f t="shared" si="69"/>
        <v>344.06365272249451</v>
      </c>
      <c r="AH89" s="750">
        <f>'Recycling - Case 2'!AM179</f>
        <v>910.05610529833405</v>
      </c>
      <c r="AI89" s="751">
        <f>Parameters!S224</f>
        <v>0.71500000000000008</v>
      </c>
      <c r="AJ89" s="751">
        <f t="shared" si="70"/>
        <v>0.4</v>
      </c>
      <c r="AK89" s="752">
        <f t="shared" si="71"/>
        <v>130.13802305766177</v>
      </c>
      <c r="AL89" s="752">
        <f t="shared" si="72"/>
        <v>130.13802305766177</v>
      </c>
      <c r="AM89" s="753">
        <f t="shared" si="73"/>
        <v>0</v>
      </c>
      <c r="AN89" s="752">
        <f t="shared" si="74"/>
        <v>10196.150173425567</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58.801927000000006</v>
      </c>
      <c r="C90" s="728">
        <f>'Recycling - Case 2'!AK100/B90</f>
        <v>399.91795108844991</v>
      </c>
      <c r="D90" s="729">
        <f>'Recycling - Case 2'!AM100</f>
        <v>0.38385295818887649</v>
      </c>
      <c r="E90" s="729">
        <f>'Recycling - Case 2'!BE100</f>
        <v>0.22332105500882413</v>
      </c>
      <c r="F90" s="729">
        <f>'Recycling - Case 2'!BF100</f>
        <v>0.28323151427328058</v>
      </c>
      <c r="G90" s="729">
        <f>'Recycling - Case 2'!BG100</f>
        <v>6.1835449936967622E-2</v>
      </c>
      <c r="H90" s="729">
        <f>'Recycling - Case 2'!BH100</f>
        <v>0</v>
      </c>
      <c r="I90" s="729">
        <f>'Recycling - Case 2'!BI100</f>
        <v>0</v>
      </c>
      <c r="J90" s="729">
        <f>'Recycling - Case 2'!BJ100</f>
        <v>0</v>
      </c>
      <c r="K90" s="729">
        <f>'Recycling - Case 2'!BK100</f>
        <v>0.43161198078092761</v>
      </c>
      <c r="L90" s="730">
        <f t="shared" si="89"/>
        <v>1</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0.11487864108076679</v>
      </c>
      <c r="Q90" s="734">
        <f t="shared" si="57"/>
        <v>410.80007621557638</v>
      </c>
      <c r="R90" s="734">
        <f t="shared" si="58"/>
        <v>410.80007621557638</v>
      </c>
      <c r="S90" s="737">
        <f t="shared" si="59"/>
        <v>0</v>
      </c>
      <c r="T90" s="734">
        <f t="shared" si="60"/>
        <v>13423.185248073814</v>
      </c>
      <c r="U90" s="734">
        <f t="shared" si="61"/>
        <v>667.15925422828968</v>
      </c>
      <c r="V90" s="741">
        <f t="shared" si="62"/>
        <v>444.77283615219312</v>
      </c>
      <c r="X90" s="750">
        <f>'Recycling - Case 2'!AM140</f>
        <v>777.71591545487684</v>
      </c>
      <c r="Y90" s="751">
        <f>Parameters!S225</f>
        <v>0.71500000000000008</v>
      </c>
      <c r="Z90" s="751">
        <f t="shared" si="63"/>
        <v>0.4</v>
      </c>
      <c r="AA90" s="752">
        <f t="shared" si="64"/>
        <v>111.21337591004742</v>
      </c>
      <c r="AB90" s="752">
        <f t="shared" si="65"/>
        <v>111.21337591004742</v>
      </c>
      <c r="AC90" s="753">
        <f t="shared" si="66"/>
        <v>0</v>
      </c>
      <c r="AD90" s="752">
        <f t="shared" si="67"/>
        <v>9810.091437500505</v>
      </c>
      <c r="AE90" s="752">
        <f t="shared" si="68"/>
        <v>497.27211183510951</v>
      </c>
      <c r="AF90" s="754">
        <f t="shared" si="69"/>
        <v>331.51474122340636</v>
      </c>
      <c r="AH90" s="750">
        <f>'Recycling - Case 2'!AM180</f>
        <v>777.71591545487684</v>
      </c>
      <c r="AI90" s="751">
        <f>Parameters!S225</f>
        <v>0.71500000000000008</v>
      </c>
      <c r="AJ90" s="751">
        <f t="shared" si="70"/>
        <v>0.4</v>
      </c>
      <c r="AK90" s="752">
        <f t="shared" si="71"/>
        <v>111.21337591004742</v>
      </c>
      <c r="AL90" s="752">
        <f t="shared" si="72"/>
        <v>111.21337591004742</v>
      </c>
      <c r="AM90" s="753">
        <f t="shared" si="73"/>
        <v>0</v>
      </c>
      <c r="AN90" s="752">
        <f t="shared" si="74"/>
        <v>9810.091437500505</v>
      </c>
      <c r="AO90" s="752">
        <f t="shared" si="75"/>
        <v>497.27211183510951</v>
      </c>
      <c r="AP90" s="754">
        <f t="shared" si="76"/>
        <v>331.51474122340636</v>
      </c>
      <c r="AR90" s="901">
        <f>'Recycling - Case 2'!G100</f>
        <v>553.45954928709784</v>
      </c>
      <c r="AS90" s="902">
        <v>1</v>
      </c>
      <c r="AT90" s="902">
        <f t="shared" si="77"/>
        <v>0.05</v>
      </c>
      <c r="AU90" s="903">
        <f t="shared" si="78"/>
        <v>13.836488732177447</v>
      </c>
      <c r="AV90" s="903">
        <f t="shared" si="79"/>
        <v>13.836488732177447</v>
      </c>
      <c r="AW90" s="279">
        <f t="shared" si="80"/>
        <v>0</v>
      </c>
      <c r="AX90" s="903">
        <f t="shared" si="44"/>
        <v>156.67918875275524</v>
      </c>
      <c r="AY90" s="903">
        <f t="shared" si="49"/>
        <v>8.8328992684872976</v>
      </c>
      <c r="AZ90" s="904">
        <f t="shared" si="47"/>
        <v>5.8885995123248653</v>
      </c>
      <c r="BB90" s="913">
        <f t="shared" si="81"/>
        <v>444.77283615219312</v>
      </c>
      <c r="BC90" s="914">
        <f t="shared" si="82"/>
        <v>331.51474122340636</v>
      </c>
      <c r="BD90" s="933">
        <f t="shared" si="90"/>
        <v>5.8885995123248653</v>
      </c>
      <c r="BE90" s="914">
        <f t="shared" si="54"/>
        <v>782.17617688792438</v>
      </c>
      <c r="BF90" s="145">
        <v>0</v>
      </c>
      <c r="BG90" s="927">
        <f t="shared" si="83"/>
        <v>782.17617688792438</v>
      </c>
      <c r="BI90" s="913">
        <f t="shared" si="84"/>
        <v>444.77283615219312</v>
      </c>
      <c r="BJ90" s="914">
        <f t="shared" si="85"/>
        <v>331.51474122340636</v>
      </c>
      <c r="BK90" s="933">
        <f t="shared" si="86"/>
        <v>5.8885995123248653</v>
      </c>
      <c r="BL90" s="914">
        <f t="shared" si="55"/>
        <v>782.17617688792438</v>
      </c>
      <c r="BM90" s="145">
        <v>0</v>
      </c>
      <c r="BN90" s="927">
        <f t="shared" si="87"/>
        <v>782.17617688792438</v>
      </c>
    </row>
    <row r="91" spans="1:66">
      <c r="A91" s="805">
        <f>'Input data'!A121</f>
        <v>2021</v>
      </c>
      <c r="B91" s="728">
        <f>'Input data'!B121</f>
        <v>59.392254999999999</v>
      </c>
      <c r="C91" s="728">
        <f>'Recycling - Case 2'!AK101/B91</f>
        <v>385.7298240301003</v>
      </c>
      <c r="D91" s="729">
        <f>'Recycling - Case 2'!AM101</f>
        <v>0.31618601202429047</v>
      </c>
      <c r="E91" s="729">
        <f>'Recycling - Case 2'!BE101</f>
        <v>0.19649910583608235</v>
      </c>
      <c r="F91" s="729">
        <f>'Recycling - Case 2'!BF101</f>
        <v>0.24921402640292978</v>
      </c>
      <c r="G91" s="729">
        <f>'Recycling - Case 2'!BG101</f>
        <v>6.8618970879605876E-2</v>
      </c>
      <c r="H91" s="729">
        <f>'Recycling - Case 2'!BH101</f>
        <v>0</v>
      </c>
      <c r="I91" s="729">
        <f>'Recycling - Case 2'!BI101</f>
        <v>0</v>
      </c>
      <c r="J91" s="729">
        <f>'Recycling - Case 2'!BJ101</f>
        <v>0</v>
      </c>
      <c r="K91" s="729">
        <f>'Recycling - Case 2'!BK101</f>
        <v>0.48566789688138196</v>
      </c>
      <c r="L91" s="730">
        <f t="shared" si="89"/>
        <v>1</v>
      </c>
      <c r="N91" s="740">
        <f t="shared" si="56"/>
        <v>7243.6204632745157</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0.10676525950784066</v>
      </c>
      <c r="Q91" s="734">
        <f t="shared" si="57"/>
        <v>314.40343792094757</v>
      </c>
      <c r="R91" s="734">
        <f t="shared" si="58"/>
        <v>314.40343792094757</v>
      </c>
      <c r="S91" s="737">
        <f t="shared" si="59"/>
        <v>0</v>
      </c>
      <c r="T91" s="734">
        <f t="shared" si="60"/>
        <v>13082.932216412677</v>
      </c>
      <c r="U91" s="734">
        <f t="shared" si="61"/>
        <v>654.65646958208583</v>
      </c>
      <c r="V91" s="741">
        <f t="shared" si="62"/>
        <v>436.4376463880572</v>
      </c>
      <c r="X91" s="750">
        <f>'Recycling - Case 2'!AM141</f>
        <v>125.13438079726161</v>
      </c>
      <c r="Y91" s="751">
        <f>Parameters!S226</f>
        <v>0.71500000000000008</v>
      </c>
      <c r="Z91" s="751">
        <f t="shared" si="63"/>
        <v>0.4</v>
      </c>
      <c r="AA91" s="752">
        <f t="shared" si="64"/>
        <v>17.894216454008415</v>
      </c>
      <c r="AB91" s="752">
        <f t="shared" si="65"/>
        <v>17.894216454008415</v>
      </c>
      <c r="AC91" s="753">
        <f t="shared" si="66"/>
        <v>0</v>
      </c>
      <c r="AD91" s="752">
        <f t="shared" si="67"/>
        <v>9349.541848846995</v>
      </c>
      <c r="AE91" s="752">
        <f t="shared" si="68"/>
        <v>478.44380510751733</v>
      </c>
      <c r="AF91" s="754">
        <f t="shared" si="69"/>
        <v>318.96253673834491</v>
      </c>
      <c r="AH91" s="750">
        <f>'Recycling - Case 2'!AM181</f>
        <v>125.13438079726161</v>
      </c>
      <c r="AI91" s="751">
        <f>Parameters!S226</f>
        <v>0.71500000000000008</v>
      </c>
      <c r="AJ91" s="751">
        <f t="shared" si="70"/>
        <v>0.4</v>
      </c>
      <c r="AK91" s="752">
        <f t="shared" si="71"/>
        <v>17.894216454008415</v>
      </c>
      <c r="AL91" s="752">
        <f t="shared" si="72"/>
        <v>17.894216454008415</v>
      </c>
      <c r="AM91" s="753">
        <f t="shared" si="73"/>
        <v>0</v>
      </c>
      <c r="AN91" s="752">
        <f t="shared" si="74"/>
        <v>9349.541848846995</v>
      </c>
      <c r="AO91" s="752">
        <f t="shared" si="75"/>
        <v>478.44380510751733</v>
      </c>
      <c r="AP91" s="754">
        <f t="shared" si="76"/>
        <v>318.96253673834491</v>
      </c>
      <c r="AR91" s="901">
        <f>'Recycling - Case 2'!G101</f>
        <v>569.87387847111552</v>
      </c>
      <c r="AS91" s="902">
        <v>1</v>
      </c>
      <c r="AT91" s="902">
        <f t="shared" si="77"/>
        <v>0.05</v>
      </c>
      <c r="AU91" s="903">
        <f t="shared" si="78"/>
        <v>14.246846961777889</v>
      </c>
      <c r="AV91" s="903">
        <f t="shared" si="79"/>
        <v>14.246846961777889</v>
      </c>
      <c r="AW91" s="279">
        <f t="shared" si="80"/>
        <v>0</v>
      </c>
      <c r="AX91" s="903">
        <f t="shared" si="44"/>
        <v>161.80175007987489</v>
      </c>
      <c r="AY91" s="903">
        <f t="shared" si="49"/>
        <v>9.1242856346582339</v>
      </c>
      <c r="AZ91" s="904">
        <f t="shared" si="47"/>
        <v>6.0828570897721557</v>
      </c>
      <c r="BB91" s="913">
        <f t="shared" si="81"/>
        <v>436.4376463880572</v>
      </c>
      <c r="BC91" s="914">
        <f t="shared" si="82"/>
        <v>318.96253673834491</v>
      </c>
      <c r="BD91" s="933">
        <f t="shared" si="90"/>
        <v>6.0828570897721557</v>
      </c>
      <c r="BE91" s="914">
        <f t="shared" si="54"/>
        <v>761.48304021617423</v>
      </c>
      <c r="BF91" s="145">
        <v>0</v>
      </c>
      <c r="BG91" s="927">
        <f t="shared" si="83"/>
        <v>761.48304021617423</v>
      </c>
      <c r="BI91" s="913">
        <f t="shared" si="84"/>
        <v>436.4376463880572</v>
      </c>
      <c r="BJ91" s="914">
        <f t="shared" si="85"/>
        <v>318.96253673834491</v>
      </c>
      <c r="BK91" s="933">
        <f t="shared" si="86"/>
        <v>6.0828570897721557</v>
      </c>
      <c r="BL91" s="914">
        <f t="shared" si="55"/>
        <v>761.48304021617423</v>
      </c>
      <c r="BM91" s="145">
        <v>0</v>
      </c>
      <c r="BN91" s="927">
        <f t="shared" si="87"/>
        <v>761.48304021617423</v>
      </c>
    </row>
    <row r="92" spans="1:66">
      <c r="A92" s="805">
        <f>'Input data'!A122</f>
        <v>2022</v>
      </c>
      <c r="B92" s="728">
        <f>'Input data'!B122</f>
        <v>59.893885000000004</v>
      </c>
      <c r="C92" s="728">
        <f>'Recycling - Case 2'!AK102/B92</f>
        <v>360.60277340344135</v>
      </c>
      <c r="D92" s="729">
        <f>'Recycling - Case 2'!AM102</f>
        <v>0.25798876152024719</v>
      </c>
      <c r="E92" s="729">
        <f>'Recycling - Case 2'!BE102</f>
        <v>0.18166857386253032</v>
      </c>
      <c r="F92" s="729">
        <f>'Recycling - Case 2'!BF102</f>
        <v>0.23040489965855959</v>
      </c>
      <c r="G92" s="729">
        <f>'Recycling - Case 2'!BG102</f>
        <v>7.1852568800268579E-2</v>
      </c>
      <c r="H92" s="729">
        <f>'Recycling - Case 2'!BH102</f>
        <v>0</v>
      </c>
      <c r="I92" s="729">
        <f>'Recycling - Case 2'!BI102</f>
        <v>0</v>
      </c>
      <c r="J92" s="729">
        <f>'Recycling - Case 2'!BJ102</f>
        <v>0</v>
      </c>
      <c r="K92" s="729">
        <f>'Recycling - Case 2'!BK102</f>
        <v>0.51607395767864117</v>
      </c>
      <c r="L92" s="730">
        <f t="shared" si="89"/>
        <v>0.99999999999999967</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0.1020722935311989</v>
      </c>
      <c r="Q92" s="734">
        <f t="shared" si="57"/>
        <v>237.12434387723533</v>
      </c>
      <c r="R92" s="734">
        <f t="shared" si="58"/>
        <v>237.12434387723533</v>
      </c>
      <c r="S92" s="737">
        <f t="shared" si="59"/>
        <v>0</v>
      </c>
      <c r="T92" s="734">
        <f t="shared" si="60"/>
        <v>12681.994426877318</v>
      </c>
      <c r="U92" s="734">
        <f t="shared" si="61"/>
        <v>638.06213341259536</v>
      </c>
      <c r="V92" s="741">
        <f t="shared" si="62"/>
        <v>425.37475560839692</v>
      </c>
      <c r="X92" s="750">
        <f>'Recycling - Case 2'!AM142</f>
        <v>0</v>
      </c>
      <c r="Y92" s="751">
        <f>Parameters!S227</f>
        <v>0.71500000000000008</v>
      </c>
      <c r="Z92" s="751">
        <f t="shared" si="63"/>
        <v>0.4</v>
      </c>
      <c r="AA92" s="752">
        <f t="shared" si="64"/>
        <v>0</v>
      </c>
      <c r="AB92" s="752">
        <f t="shared" si="65"/>
        <v>0</v>
      </c>
      <c r="AC92" s="753">
        <f t="shared" si="66"/>
        <v>0</v>
      </c>
      <c r="AD92" s="752">
        <f t="shared" si="67"/>
        <v>8893.559312224068</v>
      </c>
      <c r="AE92" s="752">
        <f t="shared" si="68"/>
        <v>455.98253662292626</v>
      </c>
      <c r="AF92" s="754">
        <f t="shared" si="69"/>
        <v>303.98835774861749</v>
      </c>
      <c r="AH92" s="750">
        <f>'Recycling - Case 2'!AM182</f>
        <v>0</v>
      </c>
      <c r="AI92" s="751">
        <f>Parameters!S227</f>
        <v>0.71500000000000008</v>
      </c>
      <c r="AJ92" s="751">
        <f t="shared" si="70"/>
        <v>0.4</v>
      </c>
      <c r="AK92" s="752">
        <f t="shared" si="71"/>
        <v>0</v>
      </c>
      <c r="AL92" s="752">
        <f t="shared" si="72"/>
        <v>0</v>
      </c>
      <c r="AM92" s="753">
        <f t="shared" si="73"/>
        <v>0</v>
      </c>
      <c r="AN92" s="752">
        <f t="shared" si="74"/>
        <v>8893.559312224068</v>
      </c>
      <c r="AO92" s="752">
        <f t="shared" si="75"/>
        <v>455.98253662292626</v>
      </c>
      <c r="AP92" s="754">
        <f t="shared" si="76"/>
        <v>303.98835774861749</v>
      </c>
      <c r="AR92" s="901">
        <f>'Recycling - Case 2'!G102</f>
        <v>585.63677272138159</v>
      </c>
      <c r="AS92" s="902">
        <v>1</v>
      </c>
      <c r="AT92" s="902">
        <f t="shared" si="77"/>
        <v>0.05</v>
      </c>
      <c r="AU92" s="903">
        <f t="shared" si="78"/>
        <v>14.640919318034541</v>
      </c>
      <c r="AV92" s="903">
        <f t="shared" si="79"/>
        <v>14.640919318034541</v>
      </c>
      <c r="AW92" s="279">
        <f t="shared" si="80"/>
        <v>0</v>
      </c>
      <c r="AX92" s="903">
        <f t="shared" si="44"/>
        <v>167.02006901512311</v>
      </c>
      <c r="AY92" s="903">
        <f t="shared" si="49"/>
        <v>9.4226003827863369</v>
      </c>
      <c r="AZ92" s="904">
        <f t="shared" si="47"/>
        <v>6.2817335885242249</v>
      </c>
      <c r="BB92" s="913">
        <f t="shared" si="81"/>
        <v>425.37475560839692</v>
      </c>
      <c r="BC92" s="914">
        <f t="shared" si="82"/>
        <v>303.98835774861749</v>
      </c>
      <c r="BD92" s="933">
        <f t="shared" si="90"/>
        <v>6.2817335885242249</v>
      </c>
      <c r="BE92" s="914">
        <f t="shared" si="54"/>
        <v>735.64484694553869</v>
      </c>
      <c r="BF92" s="145">
        <v>0</v>
      </c>
      <c r="BG92" s="927">
        <f t="shared" si="83"/>
        <v>735.64484694553869</v>
      </c>
      <c r="BI92" s="913">
        <f t="shared" si="84"/>
        <v>425.37475560839692</v>
      </c>
      <c r="BJ92" s="914">
        <f t="shared" si="85"/>
        <v>303.98835774861749</v>
      </c>
      <c r="BK92" s="933">
        <f t="shared" si="86"/>
        <v>6.2817335885242249</v>
      </c>
      <c r="BL92" s="914">
        <f t="shared" si="55"/>
        <v>735.64484694553869</v>
      </c>
      <c r="BM92" s="145">
        <v>0</v>
      </c>
      <c r="BN92" s="927">
        <f t="shared" si="87"/>
        <v>735.64484694553869</v>
      </c>
    </row>
    <row r="93" spans="1:66">
      <c r="A93" s="805">
        <f>'Input data'!A123</f>
        <v>2023</v>
      </c>
      <c r="B93" s="728">
        <f>'Input data'!B123</f>
        <v>60.414495000000002</v>
      </c>
      <c r="C93" s="728">
        <f>'Recycling - Case 2'!AK103/B93</f>
        <v>353.07833590035494</v>
      </c>
      <c r="D93" s="729">
        <f>'Recycling - Case 2'!AM103</f>
        <v>0.24554323176538814</v>
      </c>
      <c r="E93" s="729">
        <f>'Recycling - Case 2'!BE103</f>
        <v>0.18488381989114377</v>
      </c>
      <c r="F93" s="729">
        <f>'Recycling - Case 2'!BF103</f>
        <v>0.23448270146461567</v>
      </c>
      <c r="G93" s="729">
        <f>'Recycling - Case 2'!BG103</f>
        <v>7.0000351496504493E-2</v>
      </c>
      <c r="H93" s="729">
        <f>'Recycling - Case 2'!BH103</f>
        <v>0</v>
      </c>
      <c r="I93" s="729">
        <f>'Recycling - Case 2'!BI103</f>
        <v>0</v>
      </c>
      <c r="J93" s="729">
        <f>'Recycling - Case 2'!BJ103</f>
        <v>0</v>
      </c>
      <c r="K93" s="729">
        <f>'Recycling - Case 2'!BK103</f>
        <v>0.51063312714773601</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0.1026292538751965</v>
      </c>
      <c r="Q93" s="734">
        <f t="shared" si="57"/>
        <v>229.69527988124312</v>
      </c>
      <c r="R93" s="734">
        <f t="shared" si="58"/>
        <v>229.69527988124312</v>
      </c>
      <c r="S93" s="737">
        <f t="shared" si="59"/>
        <v>0</v>
      </c>
      <c r="T93" s="734">
        <f t="shared" si="60"/>
        <v>12293.181540081017</v>
      </c>
      <c r="U93" s="734">
        <f t="shared" si="61"/>
        <v>618.5081666775443</v>
      </c>
      <c r="V93" s="741">
        <f t="shared" si="62"/>
        <v>412.33877778502955</v>
      </c>
      <c r="X93" s="750">
        <f>'Recycling - Case 2'!AM143</f>
        <v>0</v>
      </c>
      <c r="Y93" s="751">
        <f>Parameters!S228</f>
        <v>0.71500000000000008</v>
      </c>
      <c r="Z93" s="751">
        <f t="shared" si="63"/>
        <v>0.4</v>
      </c>
      <c r="AA93" s="752">
        <f t="shared" si="64"/>
        <v>0</v>
      </c>
      <c r="AB93" s="752">
        <f t="shared" si="65"/>
        <v>0</v>
      </c>
      <c r="AC93" s="753">
        <f t="shared" si="66"/>
        <v>0</v>
      </c>
      <c r="AD93" s="752">
        <f t="shared" si="67"/>
        <v>8459.8153063298669</v>
      </c>
      <c r="AE93" s="752">
        <f t="shared" si="68"/>
        <v>433.74400589420185</v>
      </c>
      <c r="AF93" s="754">
        <f t="shared" si="69"/>
        <v>289.16267059613455</v>
      </c>
      <c r="AH93" s="750">
        <f>'Recycling - Case 2'!AM183</f>
        <v>0</v>
      </c>
      <c r="AI93" s="751">
        <f>Parameters!S228</f>
        <v>0.71500000000000008</v>
      </c>
      <c r="AJ93" s="751">
        <f t="shared" si="70"/>
        <v>0.4</v>
      </c>
      <c r="AK93" s="752">
        <f t="shared" si="71"/>
        <v>0</v>
      </c>
      <c r="AL93" s="752">
        <f t="shared" si="72"/>
        <v>0</v>
      </c>
      <c r="AM93" s="753">
        <f t="shared" si="73"/>
        <v>0</v>
      </c>
      <c r="AN93" s="752">
        <f t="shared" si="74"/>
        <v>8459.8153063298669</v>
      </c>
      <c r="AO93" s="752">
        <f t="shared" si="75"/>
        <v>433.74400589420185</v>
      </c>
      <c r="AP93" s="754">
        <f t="shared" si="76"/>
        <v>289.16267059613455</v>
      </c>
      <c r="AR93" s="901">
        <f>'Recycling - Case 2'!G103</f>
        <v>601.77213601518019</v>
      </c>
      <c r="AS93" s="902">
        <v>1</v>
      </c>
      <c r="AT93" s="902">
        <f t="shared" si="77"/>
        <v>0.05</v>
      </c>
      <c r="AU93" s="903">
        <f t="shared" si="78"/>
        <v>15.044303400379505</v>
      </c>
      <c r="AV93" s="903">
        <f t="shared" si="79"/>
        <v>15.044303400379505</v>
      </c>
      <c r="AW93" s="279">
        <f t="shared" si="80"/>
        <v>0</v>
      </c>
      <c r="AX93" s="903">
        <f t="shared" si="44"/>
        <v>172.33788079561594</v>
      </c>
      <c r="AY93" s="903">
        <f t="shared" si="49"/>
        <v>9.7264916198866622</v>
      </c>
      <c r="AZ93" s="904">
        <f t="shared" si="47"/>
        <v>6.4843277465911084</v>
      </c>
      <c r="BB93" s="913">
        <f t="shared" si="81"/>
        <v>412.33877778502955</v>
      </c>
      <c r="BC93" s="914">
        <f t="shared" si="82"/>
        <v>289.16267059613455</v>
      </c>
      <c r="BD93" s="933">
        <f t="shared" si="90"/>
        <v>6.4843277465911084</v>
      </c>
      <c r="BE93" s="914">
        <f t="shared" si="54"/>
        <v>707.98577612775523</v>
      </c>
      <c r="BF93" s="145">
        <v>0</v>
      </c>
      <c r="BG93" s="927">
        <f t="shared" si="83"/>
        <v>707.98577612775523</v>
      </c>
      <c r="BI93" s="913">
        <f t="shared" si="84"/>
        <v>412.33877778502955</v>
      </c>
      <c r="BJ93" s="914">
        <f t="shared" si="85"/>
        <v>289.16267059613455</v>
      </c>
      <c r="BK93" s="933">
        <f t="shared" si="86"/>
        <v>6.4843277465911084</v>
      </c>
      <c r="BL93" s="914">
        <f t="shared" si="55"/>
        <v>707.98577612775523</v>
      </c>
      <c r="BM93" s="145">
        <v>0</v>
      </c>
      <c r="BN93" s="927">
        <f t="shared" si="87"/>
        <v>707.98577612775523</v>
      </c>
    </row>
    <row r="94" spans="1:66">
      <c r="A94" s="805">
        <f>'Input data'!A124</f>
        <v>2024</v>
      </c>
      <c r="B94" s="728">
        <f>'Input data'!B124</f>
        <v>61.020220999999999</v>
      </c>
      <c r="C94" s="728">
        <f>'Recycling - Case 2'!AK104/B94</f>
        <v>345.36163004795839</v>
      </c>
      <c r="D94" s="729">
        <f>'Recycling - Case 2'!AM104</f>
        <v>0.23267361911929094</v>
      </c>
      <c r="E94" s="729">
        <f>'Recycling - Case 2'!BE104</f>
        <v>0.18827959780613904</v>
      </c>
      <c r="F94" s="729">
        <f>'Recycling - Case 2'!BF104</f>
        <v>0.23878946654308916</v>
      </c>
      <c r="G94" s="729">
        <f>'Recycling - Case 2'!BG104</f>
        <v>6.8079718127624367E-2</v>
      </c>
      <c r="H94" s="729">
        <f>'Recycling - Case 2'!BH104</f>
        <v>0</v>
      </c>
      <c r="I94" s="729">
        <f>'Recycling - Case 2'!BI104</f>
        <v>0</v>
      </c>
      <c r="J94" s="729">
        <f>'Recycling - Case 2'!BJ104</f>
        <v>0</v>
      </c>
      <c r="K94" s="729">
        <f>'Recycling - Case 2'!BK104</f>
        <v>0.50485121752314754</v>
      </c>
      <c r="L94" s="730">
        <f t="shared" si="89"/>
        <v>1</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0.10323172023058844</v>
      </c>
      <c r="Q94" s="734">
        <f t="shared" si="57"/>
        <v>221.55271950856056</v>
      </c>
      <c r="R94" s="734">
        <f t="shared" si="58"/>
        <v>221.55271950856056</v>
      </c>
      <c r="S94" s="737">
        <f t="shared" si="59"/>
        <v>0</v>
      </c>
      <c r="T94" s="734">
        <f t="shared" si="60"/>
        <v>11915.188721162627</v>
      </c>
      <c r="U94" s="734">
        <f t="shared" si="61"/>
        <v>599.54553842694997</v>
      </c>
      <c r="V94" s="741">
        <f t="shared" si="62"/>
        <v>399.69702561796663</v>
      </c>
      <c r="X94" s="750">
        <f>'Recycling - Case 2'!AM144</f>
        <v>0</v>
      </c>
      <c r="Y94" s="751">
        <f>Parameters!S229</f>
        <v>0.71500000000000008</v>
      </c>
      <c r="Z94" s="751">
        <f t="shared" si="63"/>
        <v>0.4</v>
      </c>
      <c r="AA94" s="752">
        <f t="shared" si="64"/>
        <v>0</v>
      </c>
      <c r="AB94" s="752">
        <f t="shared" si="65"/>
        <v>0</v>
      </c>
      <c r="AC94" s="753">
        <f t="shared" si="66"/>
        <v>0</v>
      </c>
      <c r="AD94" s="752">
        <f t="shared" si="67"/>
        <v>8047.2252452224911</v>
      </c>
      <c r="AE94" s="752">
        <f t="shared" si="68"/>
        <v>412.59006110737596</v>
      </c>
      <c r="AF94" s="754">
        <f t="shared" si="69"/>
        <v>275.06004073825062</v>
      </c>
      <c r="AH94" s="750">
        <f>'Recycling - Case 2'!AM184</f>
        <v>0</v>
      </c>
      <c r="AI94" s="751">
        <f>Parameters!S229</f>
        <v>0.71500000000000008</v>
      </c>
      <c r="AJ94" s="751">
        <f t="shared" si="70"/>
        <v>0.4</v>
      </c>
      <c r="AK94" s="752">
        <f t="shared" si="71"/>
        <v>0</v>
      </c>
      <c r="AL94" s="752">
        <f t="shared" si="72"/>
        <v>0</v>
      </c>
      <c r="AM94" s="753">
        <f t="shared" si="73"/>
        <v>0</v>
      </c>
      <c r="AN94" s="752">
        <f t="shared" si="74"/>
        <v>8047.2252452224911</v>
      </c>
      <c r="AO94" s="752">
        <f t="shared" si="75"/>
        <v>412.59006110737596</v>
      </c>
      <c r="AP94" s="754">
        <f t="shared" si="76"/>
        <v>275.06004073825062</v>
      </c>
      <c r="AR94" s="901">
        <f>'Recycling - Case 2'!G104</f>
        <v>618.9612313935279</v>
      </c>
      <c r="AS94" s="902">
        <v>1</v>
      </c>
      <c r="AT94" s="902">
        <f t="shared" si="77"/>
        <v>0.05</v>
      </c>
      <c r="AU94" s="903">
        <f t="shared" si="78"/>
        <v>15.474030784838199</v>
      </c>
      <c r="AV94" s="903">
        <f t="shared" si="79"/>
        <v>15.474030784838199</v>
      </c>
      <c r="AW94" s="279">
        <f t="shared" si="80"/>
        <v>0</v>
      </c>
      <c r="AX94" s="903">
        <f t="shared" si="44"/>
        <v>177.77573471121929</v>
      </c>
      <c r="AY94" s="903">
        <f t="shared" si="49"/>
        <v>10.03617686923484</v>
      </c>
      <c r="AZ94" s="904">
        <f t="shared" si="47"/>
        <v>6.6907845794898932</v>
      </c>
      <c r="BB94" s="913">
        <f t="shared" si="81"/>
        <v>399.69702561796663</v>
      </c>
      <c r="BC94" s="914">
        <f t="shared" si="82"/>
        <v>275.06004073825062</v>
      </c>
      <c r="BD94" s="933">
        <f t="shared" si="90"/>
        <v>6.6907845794898932</v>
      </c>
      <c r="BE94" s="914">
        <f t="shared" si="54"/>
        <v>681.44785093570715</v>
      </c>
      <c r="BF94" s="145">
        <v>0</v>
      </c>
      <c r="BG94" s="927">
        <f t="shared" si="83"/>
        <v>681.44785093570715</v>
      </c>
      <c r="BI94" s="913">
        <f t="shared" si="84"/>
        <v>399.69702561796663</v>
      </c>
      <c r="BJ94" s="914">
        <f t="shared" si="85"/>
        <v>275.06004073825062</v>
      </c>
      <c r="BK94" s="933">
        <f t="shared" si="86"/>
        <v>6.6907845794898932</v>
      </c>
      <c r="BL94" s="914">
        <f t="shared" si="55"/>
        <v>681.44785093570715</v>
      </c>
      <c r="BM94" s="145">
        <v>0</v>
      </c>
      <c r="BN94" s="927">
        <f t="shared" si="87"/>
        <v>681.44785093570715</v>
      </c>
    </row>
    <row r="95" spans="1:66">
      <c r="A95" s="805">
        <f>'Input data'!A125</f>
        <v>2025</v>
      </c>
      <c r="B95" s="728">
        <f>'Input data'!B125</f>
        <v>61.673080999999996</v>
      </c>
      <c r="C95" s="728">
        <f>'Recycling - Case 2'!AK105/B95</f>
        <v>337.63341654487431</v>
      </c>
      <c r="D95" s="729">
        <f>'Recycling - Case 2'!AM105</f>
        <v>0.2194245005877701</v>
      </c>
      <c r="E95" s="729">
        <f>'Recycling - Case 2'!BE105</f>
        <v>0.1917927728090621</v>
      </c>
      <c r="F95" s="729">
        <f>'Recycling - Case 2'!BF105</f>
        <v>0.24324512288926589</v>
      </c>
      <c r="G95" s="729">
        <f>'Recycling - Case 2'!BG105</f>
        <v>6.6108250205732563E-2</v>
      </c>
      <c r="H95" s="729">
        <f>'Recycling - Case 2'!BH105</f>
        <v>0</v>
      </c>
      <c r="I95" s="729">
        <f>'Recycling - Case 2'!BI105</f>
        <v>0</v>
      </c>
      <c r="J95" s="729">
        <f>'Recycling - Case 2'!BJ105</f>
        <v>0</v>
      </c>
      <c r="K95" s="729">
        <f>'Recycling - Case 2'!BK105</f>
        <v>0.49885385409593941</v>
      </c>
      <c r="L95" s="730">
        <f t="shared" si="89"/>
        <v>0.99999999999999989</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0.10386124058150552</v>
      </c>
      <c r="Q95" s="734">
        <f t="shared" si="57"/>
        <v>212.63378511739015</v>
      </c>
      <c r="R95" s="734">
        <f t="shared" si="58"/>
        <v>212.63378511739015</v>
      </c>
      <c r="S95" s="737">
        <f t="shared" si="59"/>
        <v>0</v>
      </c>
      <c r="T95" s="734">
        <f t="shared" si="60"/>
        <v>11546.711895166314</v>
      </c>
      <c r="U95" s="734">
        <f t="shared" si="61"/>
        <v>581.1106111137027</v>
      </c>
      <c r="V95" s="741">
        <f t="shared" si="62"/>
        <v>387.4070740758018</v>
      </c>
      <c r="X95" s="750">
        <f>'Recycling - Case 2'!AM145</f>
        <v>0</v>
      </c>
      <c r="Y95" s="751">
        <f>Parameters!S230</f>
        <v>0.71500000000000008</v>
      </c>
      <c r="Z95" s="751">
        <f t="shared" si="63"/>
        <v>0.4</v>
      </c>
      <c r="AA95" s="752">
        <f t="shared" si="64"/>
        <v>0</v>
      </c>
      <c r="AB95" s="752">
        <f t="shared" si="65"/>
        <v>0</v>
      </c>
      <c r="AC95" s="753">
        <f t="shared" si="66"/>
        <v>0</v>
      </c>
      <c r="AD95" s="752">
        <f t="shared" si="67"/>
        <v>7654.7574388406074</v>
      </c>
      <c r="AE95" s="752">
        <f t="shared" si="68"/>
        <v>392.46780638188369</v>
      </c>
      <c r="AF95" s="754">
        <f t="shared" si="69"/>
        <v>261.64520425458915</v>
      </c>
      <c r="AH95" s="750">
        <f>'Recycling - Case 2'!AM185</f>
        <v>0</v>
      </c>
      <c r="AI95" s="751">
        <f>Parameters!S230</f>
        <v>0.71500000000000008</v>
      </c>
      <c r="AJ95" s="751">
        <f t="shared" si="70"/>
        <v>0.4</v>
      </c>
      <c r="AK95" s="752">
        <f t="shared" si="71"/>
        <v>0</v>
      </c>
      <c r="AL95" s="752">
        <f t="shared" si="72"/>
        <v>0</v>
      </c>
      <c r="AM95" s="753">
        <f t="shared" si="73"/>
        <v>0</v>
      </c>
      <c r="AN95" s="752">
        <f t="shared" si="74"/>
        <v>7654.7574388406074</v>
      </c>
      <c r="AO95" s="752">
        <f t="shared" si="75"/>
        <v>392.46780638188369</v>
      </c>
      <c r="AP95" s="754">
        <f t="shared" si="76"/>
        <v>261.64520425458915</v>
      </c>
      <c r="AR95" s="901">
        <f>'Recycling - Case 2'!G105</f>
        <v>636.85852533609557</v>
      </c>
      <c r="AS95" s="902">
        <v>1</v>
      </c>
      <c r="AT95" s="902">
        <f t="shared" si="77"/>
        <v>0.05</v>
      </c>
      <c r="AU95" s="903">
        <f t="shared" si="78"/>
        <v>15.921463133402391</v>
      </c>
      <c r="AV95" s="903">
        <f t="shared" si="79"/>
        <v>15.921463133402391</v>
      </c>
      <c r="AW95" s="279">
        <f t="shared" si="80"/>
        <v>0</v>
      </c>
      <c r="AX95" s="903">
        <f t="shared" si="44"/>
        <v>183.34434501631097</v>
      </c>
      <c r="AY95" s="903">
        <f t="shared" si="49"/>
        <v>10.35285282831072</v>
      </c>
      <c r="AZ95" s="904">
        <f t="shared" si="47"/>
        <v>6.9019018855404797</v>
      </c>
      <c r="BB95" s="913">
        <f t="shared" si="81"/>
        <v>387.4070740758018</v>
      </c>
      <c r="BC95" s="914">
        <f t="shared" si="82"/>
        <v>261.64520425458915</v>
      </c>
      <c r="BD95" s="933">
        <f t="shared" si="90"/>
        <v>6.9019018855404797</v>
      </c>
      <c r="BE95" s="914">
        <f t="shared" si="54"/>
        <v>655.95418021593139</v>
      </c>
      <c r="BF95" s="145">
        <v>0</v>
      </c>
      <c r="BG95" s="927">
        <f t="shared" si="83"/>
        <v>655.95418021593139</v>
      </c>
      <c r="BI95" s="913">
        <f t="shared" si="84"/>
        <v>387.4070740758018</v>
      </c>
      <c r="BJ95" s="914">
        <f t="shared" si="85"/>
        <v>261.64520425458915</v>
      </c>
      <c r="BK95" s="933">
        <f t="shared" si="86"/>
        <v>6.9019018855404797</v>
      </c>
      <c r="BL95" s="914">
        <f t="shared" si="55"/>
        <v>655.95418021593139</v>
      </c>
      <c r="BM95" s="145">
        <v>0</v>
      </c>
      <c r="BN95" s="927">
        <f t="shared" si="87"/>
        <v>655.95418021593139</v>
      </c>
    </row>
    <row r="96" spans="1:66">
      <c r="A96" s="805">
        <f>'Input data'!A126</f>
        <v>2026</v>
      </c>
      <c r="B96" s="728">
        <f>'Input data'!B126</f>
        <v>62.305038999999994</v>
      </c>
      <c r="C96" s="728">
        <f>'Recycling - Case 2'!AK106/B96</f>
        <v>330.1423413730941</v>
      </c>
      <c r="D96" s="729">
        <f>'Recycling - Case 2'!AM106</f>
        <v>0.20587401188258508</v>
      </c>
      <c r="E96" s="729">
        <f>'Recycling - Case 2'!BE106</f>
        <v>0.19532219073870072</v>
      </c>
      <c r="F96" s="729">
        <f>'Recycling - Case 2'!BF106</f>
        <v>0.24772137966082425</v>
      </c>
      <c r="G96" s="729">
        <f>'Recycling - Case 2'!BG106</f>
        <v>6.4112447073876144E-2</v>
      </c>
      <c r="H96" s="729">
        <f>'Recycling - Case 2'!BH106</f>
        <v>0</v>
      </c>
      <c r="I96" s="729">
        <f>'Recycling - Case 2'!BI106</f>
        <v>0</v>
      </c>
      <c r="J96" s="729">
        <f>'Recycling - Case 2'!BJ106</f>
        <v>0</v>
      </c>
      <c r="K96" s="729">
        <f>'Recycling - Case 2'!BK106</f>
        <v>0.49284398252659889</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0.10448758337252041</v>
      </c>
      <c r="Q96" s="734">
        <f t="shared" si="57"/>
        <v>202.85864446107911</v>
      </c>
      <c r="R96" s="734">
        <f t="shared" si="58"/>
        <v>202.85864446107911</v>
      </c>
      <c r="S96" s="737">
        <f t="shared" si="59"/>
        <v>0</v>
      </c>
      <c r="T96" s="734">
        <f t="shared" si="60"/>
        <v>11186.430755375681</v>
      </c>
      <c r="U96" s="734">
        <f t="shared" si="61"/>
        <v>563.13978425171229</v>
      </c>
      <c r="V96" s="741">
        <f t="shared" si="62"/>
        <v>375.42652283447484</v>
      </c>
      <c r="X96" s="750">
        <f>'Recycling - Case 2'!AM146</f>
        <v>0</v>
      </c>
      <c r="Y96" s="751">
        <f>Parameters!S231</f>
        <v>0.71500000000000008</v>
      </c>
      <c r="Z96" s="751">
        <f t="shared" si="63"/>
        <v>0.4</v>
      </c>
      <c r="AA96" s="752">
        <f t="shared" si="64"/>
        <v>0</v>
      </c>
      <c r="AB96" s="752">
        <f t="shared" si="65"/>
        <v>0</v>
      </c>
      <c r="AC96" s="753">
        <f t="shared" si="66"/>
        <v>0</v>
      </c>
      <c r="AD96" s="752">
        <f t="shared" si="67"/>
        <v>7281.4305132409108</v>
      </c>
      <c r="AE96" s="752">
        <f t="shared" si="68"/>
        <v>373.32692559969684</v>
      </c>
      <c r="AF96" s="754">
        <f t="shared" si="69"/>
        <v>248.88461706646456</v>
      </c>
      <c r="AH96" s="750">
        <f>'Recycling - Case 2'!AM186</f>
        <v>0</v>
      </c>
      <c r="AI96" s="751">
        <f>Parameters!S231</f>
        <v>0.71500000000000008</v>
      </c>
      <c r="AJ96" s="751">
        <f t="shared" si="70"/>
        <v>0.4</v>
      </c>
      <c r="AK96" s="752">
        <f t="shared" si="71"/>
        <v>0</v>
      </c>
      <c r="AL96" s="752">
        <f t="shared" si="72"/>
        <v>0</v>
      </c>
      <c r="AM96" s="753">
        <f t="shared" si="73"/>
        <v>0</v>
      </c>
      <c r="AN96" s="752">
        <f t="shared" si="74"/>
        <v>7281.4305132409108</v>
      </c>
      <c r="AO96" s="752">
        <f t="shared" si="75"/>
        <v>373.32692559969684</v>
      </c>
      <c r="AP96" s="754">
        <f t="shared" si="76"/>
        <v>248.88461706646456</v>
      </c>
      <c r="AR96" s="901">
        <f>'Recycling - Case 2'!G106</f>
        <v>654.77486617864133</v>
      </c>
      <c r="AS96" s="902">
        <v>1</v>
      </c>
      <c r="AT96" s="902">
        <f t="shared" si="77"/>
        <v>0.05</v>
      </c>
      <c r="AU96" s="903">
        <f t="shared" si="78"/>
        <v>16.369371654466033</v>
      </c>
      <c r="AV96" s="903">
        <f t="shared" si="79"/>
        <v>16.369371654466033</v>
      </c>
      <c r="AW96" s="279">
        <f t="shared" si="80"/>
        <v>0</v>
      </c>
      <c r="AX96" s="903">
        <f t="shared" si="44"/>
        <v>189.0365732240617</v>
      </c>
      <c r="AY96" s="903">
        <f t="shared" si="49"/>
        <v>10.677143446715293</v>
      </c>
      <c r="AZ96" s="904">
        <f t="shared" si="47"/>
        <v>7.1180956311435288</v>
      </c>
      <c r="BB96" s="913">
        <f t="shared" si="81"/>
        <v>375.42652283447484</v>
      </c>
      <c r="BC96" s="914">
        <f t="shared" si="82"/>
        <v>248.88461706646456</v>
      </c>
      <c r="BD96" s="933">
        <f t="shared" si="90"/>
        <v>7.1180956311435288</v>
      </c>
      <c r="BE96" s="914">
        <f t="shared" si="54"/>
        <v>631.429235532083</v>
      </c>
      <c r="BF96" s="145">
        <v>0</v>
      </c>
      <c r="BG96" s="927">
        <f t="shared" si="83"/>
        <v>631.429235532083</v>
      </c>
      <c r="BI96" s="913">
        <f t="shared" si="84"/>
        <v>375.42652283447484</v>
      </c>
      <c r="BJ96" s="914">
        <f t="shared" si="85"/>
        <v>248.88461706646456</v>
      </c>
      <c r="BK96" s="933">
        <f t="shared" si="86"/>
        <v>7.1180956311435288</v>
      </c>
      <c r="BL96" s="914">
        <f t="shared" si="55"/>
        <v>631.429235532083</v>
      </c>
      <c r="BM96" s="145">
        <v>0</v>
      </c>
      <c r="BN96" s="927">
        <f t="shared" si="87"/>
        <v>631.429235532083</v>
      </c>
    </row>
    <row r="97" spans="1:66">
      <c r="A97" s="805">
        <f>'Input data'!A127</f>
        <v>2027</v>
      </c>
      <c r="B97" s="728">
        <f>'Input data'!B127</f>
        <v>62.918915999999996</v>
      </c>
      <c r="C97" s="728">
        <f>'Recycling - Case 2'!AK107/B97</f>
        <v>322.86094357819042</v>
      </c>
      <c r="D97" s="729">
        <f>'Recycling - Case 2'!AM107</f>
        <v>0.19200548318047131</v>
      </c>
      <c r="E97" s="729">
        <f>'Recycling - Case 2'!BE107</f>
        <v>0.19887697183139416</v>
      </c>
      <c r="F97" s="729">
        <f>'Recycling - Case 2'!BF107</f>
        <v>0.25222980378480042</v>
      </c>
      <c r="G97" s="729">
        <f>'Recycling - Case 2'!BG107</f>
        <v>6.2088690903349113E-2</v>
      </c>
      <c r="H97" s="729">
        <f>'Recycling - Case 2'!BH107</f>
        <v>0</v>
      </c>
      <c r="I97" s="729">
        <f>'Recycling - Case 2'!BI107</f>
        <v>0</v>
      </c>
      <c r="J97" s="729">
        <f>'Recycling - Case 2'!BJ107</f>
        <v>0</v>
      </c>
      <c r="K97" s="729">
        <f>'Recycling - Case 2'!BK107</f>
        <v>0.48680453348045633</v>
      </c>
      <c r="L97" s="730">
        <f t="shared" si="89"/>
        <v>1</v>
      </c>
      <c r="N97" s="740">
        <f t="shared" si="56"/>
        <v>3900.4110186862777</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0.10511298289300886</v>
      </c>
      <c r="Q97" s="734">
        <f t="shared" si="57"/>
        <v>192.21934496785505</v>
      </c>
      <c r="R97" s="734">
        <f t="shared" si="58"/>
        <v>192.21934496785505</v>
      </c>
      <c r="S97" s="737">
        <f t="shared" si="59"/>
        <v>0</v>
      </c>
      <c r="T97" s="734">
        <f t="shared" si="60"/>
        <v>10833.08143462095</v>
      </c>
      <c r="U97" s="734">
        <f t="shared" si="61"/>
        <v>545.56866572258434</v>
      </c>
      <c r="V97" s="741">
        <f t="shared" si="62"/>
        <v>363.71244381505625</v>
      </c>
      <c r="X97" s="750">
        <f>'Recycling - Case 2'!AM147</f>
        <v>0</v>
      </c>
      <c r="Y97" s="751">
        <f>Parameters!S232</f>
        <v>0.71500000000000008</v>
      </c>
      <c r="Z97" s="751">
        <f t="shared" si="63"/>
        <v>0.4</v>
      </c>
      <c r="AA97" s="752">
        <f t="shared" si="64"/>
        <v>0</v>
      </c>
      <c r="AB97" s="752">
        <f t="shared" si="65"/>
        <v>0</v>
      </c>
      <c r="AC97" s="753">
        <f t="shared" si="66"/>
        <v>0</v>
      </c>
      <c r="AD97" s="752">
        <f t="shared" si="67"/>
        <v>6926.3109566520907</v>
      </c>
      <c r="AE97" s="752">
        <f t="shared" si="68"/>
        <v>355.11955658882056</v>
      </c>
      <c r="AF97" s="754">
        <f t="shared" si="69"/>
        <v>236.74637105921371</v>
      </c>
      <c r="AH97" s="750">
        <f>'Recycling - Case 2'!AM187</f>
        <v>0</v>
      </c>
      <c r="AI97" s="751">
        <f>Parameters!S232</f>
        <v>0.71500000000000008</v>
      </c>
      <c r="AJ97" s="751">
        <f t="shared" si="70"/>
        <v>0.4</v>
      </c>
      <c r="AK97" s="752">
        <f t="shared" si="71"/>
        <v>0</v>
      </c>
      <c r="AL97" s="752">
        <f t="shared" si="72"/>
        <v>0</v>
      </c>
      <c r="AM97" s="753">
        <f t="shared" si="73"/>
        <v>0</v>
      </c>
      <c r="AN97" s="752">
        <f t="shared" si="74"/>
        <v>6926.3109566520907</v>
      </c>
      <c r="AO97" s="752">
        <f t="shared" si="75"/>
        <v>355.11955658882056</v>
      </c>
      <c r="AP97" s="754">
        <f t="shared" si="76"/>
        <v>236.74637105921371</v>
      </c>
      <c r="AR97" s="901">
        <f>'Recycling - Case 2'!G107</f>
        <v>672.72895223157491</v>
      </c>
      <c r="AS97" s="902">
        <v>1</v>
      </c>
      <c r="AT97" s="902">
        <f t="shared" si="77"/>
        <v>0.05</v>
      </c>
      <c r="AU97" s="903">
        <f t="shared" si="78"/>
        <v>16.818223805789373</v>
      </c>
      <c r="AV97" s="903">
        <f t="shared" si="79"/>
        <v>16.818223805789373</v>
      </c>
      <c r="AW97" s="279">
        <f t="shared" si="80"/>
        <v>0</v>
      </c>
      <c r="AX97" s="903">
        <f t="shared" si="44"/>
        <v>194.84616401851252</v>
      </c>
      <c r="AY97" s="903">
        <f t="shared" si="49"/>
        <v>11.008633011338553</v>
      </c>
      <c r="AZ97" s="904">
        <f t="shared" si="47"/>
        <v>7.3390886742257022</v>
      </c>
      <c r="BB97" s="913">
        <f t="shared" si="81"/>
        <v>363.71244381505625</v>
      </c>
      <c r="BC97" s="914">
        <f t="shared" si="82"/>
        <v>236.74637105921371</v>
      </c>
      <c r="BD97" s="933">
        <f t="shared" si="90"/>
        <v>7.3390886742257022</v>
      </c>
      <c r="BE97" s="914">
        <f t="shared" si="54"/>
        <v>607.79790354849558</v>
      </c>
      <c r="BF97" s="145">
        <v>0</v>
      </c>
      <c r="BG97" s="927">
        <f t="shared" si="83"/>
        <v>607.79790354849558</v>
      </c>
      <c r="BI97" s="913">
        <f t="shared" si="84"/>
        <v>363.71244381505625</v>
      </c>
      <c r="BJ97" s="914">
        <f t="shared" si="85"/>
        <v>236.74637105921371</v>
      </c>
      <c r="BK97" s="933">
        <f t="shared" si="86"/>
        <v>7.3390886742257022</v>
      </c>
      <c r="BL97" s="914">
        <f t="shared" si="55"/>
        <v>607.79790354849558</v>
      </c>
      <c r="BM97" s="145">
        <v>0</v>
      </c>
      <c r="BN97" s="927">
        <f t="shared" si="87"/>
        <v>607.79790354849558</v>
      </c>
    </row>
    <row r="98" spans="1:66">
      <c r="A98" s="805">
        <f>'Input data'!A128</f>
        <v>2028</v>
      </c>
      <c r="B98" s="728">
        <f>'Input data'!B128</f>
        <v>63.514502</v>
      </c>
      <c r="C98" s="728">
        <f>'Recycling - Case 2'!AK108/B98</f>
        <v>315.77390275220085</v>
      </c>
      <c r="D98" s="729">
        <f>'Recycling - Case 2'!AM108</f>
        <v>0.1778046754067423</v>
      </c>
      <c r="E98" s="729">
        <f>'Recycling - Case 2'!BE108</f>
        <v>0.20246157568571929</v>
      </c>
      <c r="F98" s="729">
        <f>'Recycling - Case 2'!BF108</f>
        <v>0.25677605123867459</v>
      </c>
      <c r="G98" s="729">
        <f>'Recycling - Case 2'!BG108</f>
        <v>6.0034580810209646E-2</v>
      </c>
      <c r="H98" s="729">
        <f>'Recycling - Case 2'!BH108</f>
        <v>0</v>
      </c>
      <c r="I98" s="729">
        <f>'Recycling - Case 2'!BI108</f>
        <v>0</v>
      </c>
      <c r="J98" s="729">
        <f>'Recycling - Case 2'!BJ108</f>
        <v>0</v>
      </c>
      <c r="K98" s="729">
        <f>'Recycling - Case 2'!BK108</f>
        <v>0.48072779226539658</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0.10573827892467667</v>
      </c>
      <c r="Q98" s="734">
        <f t="shared" si="57"/>
        <v>180.70461337162399</v>
      </c>
      <c r="R98" s="734">
        <f t="shared" si="58"/>
        <v>180.70461337162399</v>
      </c>
      <c r="S98" s="737">
        <f t="shared" si="59"/>
        <v>0</v>
      </c>
      <c r="T98" s="734">
        <f t="shared" si="60"/>
        <v>10485.450431995481</v>
      </c>
      <c r="U98" s="734">
        <f t="shared" si="61"/>
        <v>528.33561599709435</v>
      </c>
      <c r="V98" s="741">
        <f t="shared" si="62"/>
        <v>352.2237439980629</v>
      </c>
      <c r="X98" s="750">
        <f>'Recycling - Case 2'!AM148</f>
        <v>0</v>
      </c>
      <c r="Y98" s="751">
        <f>Parameters!S233</f>
        <v>0.71500000000000008</v>
      </c>
      <c r="Z98" s="751">
        <f t="shared" si="63"/>
        <v>0.4</v>
      </c>
      <c r="AA98" s="752">
        <f t="shared" si="64"/>
        <v>0</v>
      </c>
      <c r="AB98" s="752">
        <f t="shared" si="65"/>
        <v>0</v>
      </c>
      <c r="AC98" s="753">
        <f t="shared" si="66"/>
        <v>0</v>
      </c>
      <c r="AD98" s="752">
        <f t="shared" si="67"/>
        <v>6588.5107852091578</v>
      </c>
      <c r="AE98" s="752">
        <f t="shared" si="68"/>
        <v>337.80017144293254</v>
      </c>
      <c r="AF98" s="754">
        <f t="shared" si="69"/>
        <v>225.20011429528836</v>
      </c>
      <c r="AH98" s="750">
        <f>'Recycling - Case 2'!AM188</f>
        <v>0</v>
      </c>
      <c r="AI98" s="751">
        <f>Parameters!S233</f>
        <v>0.71500000000000008</v>
      </c>
      <c r="AJ98" s="751">
        <f t="shared" si="70"/>
        <v>0.4</v>
      </c>
      <c r="AK98" s="752">
        <f t="shared" si="71"/>
        <v>0</v>
      </c>
      <c r="AL98" s="752">
        <f t="shared" si="72"/>
        <v>0</v>
      </c>
      <c r="AM98" s="753">
        <f t="shared" si="73"/>
        <v>0</v>
      </c>
      <c r="AN98" s="752">
        <f t="shared" si="74"/>
        <v>6588.5107852091578</v>
      </c>
      <c r="AO98" s="752">
        <f t="shared" si="75"/>
        <v>337.80017144293254</v>
      </c>
      <c r="AP98" s="754">
        <f t="shared" si="76"/>
        <v>225.20011429528836</v>
      </c>
      <c r="AR98" s="901">
        <f>'Recycling - Case 2'!G108</f>
        <v>690.70858315913654</v>
      </c>
      <c r="AS98" s="902">
        <v>1</v>
      </c>
      <c r="AT98" s="902">
        <f t="shared" si="77"/>
        <v>0.05</v>
      </c>
      <c r="AU98" s="903">
        <f t="shared" si="78"/>
        <v>17.267714578978413</v>
      </c>
      <c r="AV98" s="903">
        <f t="shared" si="79"/>
        <v>17.267714578978413</v>
      </c>
      <c r="AW98" s="279">
        <f t="shared" si="80"/>
        <v>0</v>
      </c>
      <c r="AX98" s="903">
        <f t="shared" si="44"/>
        <v>200.76692135655287</v>
      </c>
      <c r="AY98" s="903">
        <f t="shared" si="49"/>
        <v>11.346957240938051</v>
      </c>
      <c r="AZ98" s="904">
        <f t="shared" si="47"/>
        <v>7.5646381606253676</v>
      </c>
      <c r="BB98" s="913">
        <f t="shared" si="81"/>
        <v>352.2237439980629</v>
      </c>
      <c r="BC98" s="914">
        <f t="shared" si="82"/>
        <v>225.20011429528836</v>
      </c>
      <c r="BD98" s="933">
        <f t="shared" si="90"/>
        <v>7.5646381606253676</v>
      </c>
      <c r="BE98" s="914">
        <f t="shared" si="54"/>
        <v>584.98849645397661</v>
      </c>
      <c r="BF98" s="145">
        <v>0</v>
      </c>
      <c r="BG98" s="927">
        <f t="shared" si="83"/>
        <v>584.98849645397661</v>
      </c>
      <c r="BI98" s="913">
        <f t="shared" si="84"/>
        <v>352.2237439980629</v>
      </c>
      <c r="BJ98" s="914">
        <f t="shared" si="85"/>
        <v>225.20011429528836</v>
      </c>
      <c r="BK98" s="933">
        <f t="shared" si="86"/>
        <v>7.5646381606253676</v>
      </c>
      <c r="BL98" s="914">
        <f t="shared" si="55"/>
        <v>584.98849645397661</v>
      </c>
      <c r="BM98" s="145">
        <v>0</v>
      </c>
      <c r="BN98" s="927">
        <f t="shared" si="87"/>
        <v>584.98849645397661</v>
      </c>
    </row>
    <row r="99" spans="1:66">
      <c r="A99" s="805">
        <f>'Input data'!A129</f>
        <v>2029</v>
      </c>
      <c r="B99" s="728">
        <f>'Input data'!B129</f>
        <v>64.093732000000003</v>
      </c>
      <c r="C99" s="728">
        <f>'Recycling - Case 2'!AK109/B99</f>
        <v>308.86065920370226</v>
      </c>
      <c r="D99" s="729">
        <f>'Recycling - Case 2'!AM109</f>
        <v>0.16325337714771176</v>
      </c>
      <c r="E99" s="729">
        <f>'Recycling - Case 2'!BE109</f>
        <v>0.20608334470104728</v>
      </c>
      <c r="F99" s="729">
        <f>'Recycling - Case 2'!BF109</f>
        <v>0.26136943417123715</v>
      </c>
      <c r="G99" s="729">
        <f>'Recycling - Case 2'!BG109</f>
        <v>5.7946960019887125E-2</v>
      </c>
      <c r="H99" s="729">
        <f>'Recycling - Case 2'!BH109</f>
        <v>0</v>
      </c>
      <c r="I99" s="729">
        <f>'Recycling - Case 2'!BI109</f>
        <v>0</v>
      </c>
      <c r="J99" s="729">
        <f>'Recycling - Case 2'!BJ109</f>
        <v>0</v>
      </c>
      <c r="K99" s="729">
        <f>'Recycling - Case 2'!BK109</f>
        <v>0.47460026110782844</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0.10636517254735937</v>
      </c>
      <c r="Q99" s="734">
        <f t="shared" si="57"/>
        <v>168.30415310273909</v>
      </c>
      <c r="R99" s="734">
        <f t="shared" si="58"/>
        <v>168.30415310273909</v>
      </c>
      <c r="S99" s="737">
        <f t="shared" si="59"/>
        <v>0</v>
      </c>
      <c r="T99" s="734">
        <f t="shared" si="60"/>
        <v>10142.373133160565</v>
      </c>
      <c r="U99" s="734">
        <f t="shared" si="61"/>
        <v>511.38145193765644</v>
      </c>
      <c r="V99" s="741">
        <f t="shared" si="62"/>
        <v>340.92096795843764</v>
      </c>
      <c r="X99" s="750">
        <f>'Recycling - Case 2'!AM149</f>
        <v>0</v>
      </c>
      <c r="Y99" s="751">
        <f>Parameters!S234</f>
        <v>0.71500000000000008</v>
      </c>
      <c r="Z99" s="751">
        <f t="shared" si="63"/>
        <v>0.4</v>
      </c>
      <c r="AA99" s="752">
        <f t="shared" si="64"/>
        <v>0</v>
      </c>
      <c r="AB99" s="752">
        <f t="shared" si="65"/>
        <v>0</v>
      </c>
      <c r="AC99" s="753">
        <f t="shared" si="66"/>
        <v>0</v>
      </c>
      <c r="AD99" s="752">
        <f t="shared" si="67"/>
        <v>6267.1853225312543</v>
      </c>
      <c r="AE99" s="752">
        <f t="shared" si="68"/>
        <v>321.3254626779032</v>
      </c>
      <c r="AF99" s="754">
        <f t="shared" si="69"/>
        <v>214.21697511860214</v>
      </c>
      <c r="AH99" s="750">
        <f>'Recycling - Case 2'!AM189</f>
        <v>0</v>
      </c>
      <c r="AI99" s="751">
        <f>Parameters!S234</f>
        <v>0.71500000000000008</v>
      </c>
      <c r="AJ99" s="751">
        <f t="shared" si="70"/>
        <v>0.4</v>
      </c>
      <c r="AK99" s="752">
        <f t="shared" si="71"/>
        <v>0</v>
      </c>
      <c r="AL99" s="752">
        <f t="shared" si="72"/>
        <v>0</v>
      </c>
      <c r="AM99" s="753">
        <f t="shared" si="73"/>
        <v>0</v>
      </c>
      <c r="AN99" s="752">
        <f t="shared" si="74"/>
        <v>6267.1853225312543</v>
      </c>
      <c r="AO99" s="752">
        <f t="shared" si="75"/>
        <v>321.3254626779032</v>
      </c>
      <c r="AP99" s="754">
        <f t="shared" si="76"/>
        <v>214.21697511860214</v>
      </c>
      <c r="AR99" s="901">
        <f>'Recycling - Case 2'!G109</f>
        <v>708.72512368608216</v>
      </c>
      <c r="AS99" s="902">
        <v>1</v>
      </c>
      <c r="AT99" s="902">
        <f t="shared" si="77"/>
        <v>0.05</v>
      </c>
      <c r="AU99" s="903">
        <f t="shared" si="78"/>
        <v>17.718128092152053</v>
      </c>
      <c r="AV99" s="903">
        <f t="shared" si="79"/>
        <v>17.718128092152053</v>
      </c>
      <c r="AW99" s="279">
        <f t="shared" si="80"/>
        <v>0</v>
      </c>
      <c r="AX99" s="903">
        <f t="shared" si="44"/>
        <v>206.7932941426516</v>
      </c>
      <c r="AY99" s="903">
        <f t="shared" si="49"/>
        <v>11.691755306053313</v>
      </c>
      <c r="AZ99" s="904">
        <f t="shared" si="47"/>
        <v>7.7945035373688754</v>
      </c>
      <c r="BB99" s="913">
        <f t="shared" si="81"/>
        <v>340.92096795843764</v>
      </c>
      <c r="BC99" s="914">
        <f t="shared" si="82"/>
        <v>214.21697511860214</v>
      </c>
      <c r="BD99" s="933">
        <f t="shared" si="90"/>
        <v>7.7945035373688754</v>
      </c>
      <c r="BE99" s="914">
        <f t="shared" si="54"/>
        <v>562.93244661440872</v>
      </c>
      <c r="BF99" s="145">
        <v>0</v>
      </c>
      <c r="BG99" s="927">
        <f t="shared" si="83"/>
        <v>562.93244661440872</v>
      </c>
      <c r="BI99" s="913">
        <f t="shared" si="84"/>
        <v>340.92096795843764</v>
      </c>
      <c r="BJ99" s="914">
        <f t="shared" si="85"/>
        <v>214.21697511860214</v>
      </c>
      <c r="BK99" s="933">
        <f t="shared" si="86"/>
        <v>7.7945035373688754</v>
      </c>
      <c r="BL99" s="914">
        <f t="shared" si="55"/>
        <v>562.93244661440872</v>
      </c>
      <c r="BM99" s="145">
        <v>0</v>
      </c>
      <c r="BN99" s="927">
        <f t="shared" si="87"/>
        <v>562.93244661440872</v>
      </c>
    </row>
    <row r="100" spans="1:66">
      <c r="A100" s="805">
        <f>'Input data'!A130</f>
        <v>2030</v>
      </c>
      <c r="B100" s="728">
        <f>'Input data'!B130</f>
        <v>64.659278</v>
      </c>
      <c r="C100" s="728">
        <f>'Recycling - Case 2'!AK110/B100</f>
        <v>302.10082088215182</v>
      </c>
      <c r="D100" s="729">
        <f>'Recycling - Case 2'!AM110</f>
        <v>0.1483313406678867</v>
      </c>
      <c r="E100" s="729">
        <f>'Recycling - Case 2'!BE110</f>
        <v>0.2097503473628278</v>
      </c>
      <c r="F100" s="729">
        <f>'Recycling - Case 2'!BF110</f>
        <v>0.26602018560485902</v>
      </c>
      <c r="G100" s="729">
        <f>'Recycling - Case 2'!BG110</f>
        <v>5.5822506882883552E-2</v>
      </c>
      <c r="H100" s="729">
        <f>'Recycling - Case 2'!BH110</f>
        <v>0</v>
      </c>
      <c r="I100" s="729">
        <f>'Recycling - Case 2'!BI110</f>
        <v>0</v>
      </c>
      <c r="J100" s="729">
        <f>'Recycling - Case 2'!BJ110</f>
        <v>0</v>
      </c>
      <c r="K100" s="729">
        <f>'Recycling - Case 2'!BK110</f>
        <v>0.46840696014942962</v>
      </c>
      <c r="L100" s="730">
        <f t="shared" si="89"/>
        <v>1</v>
      </c>
      <c r="N100" s="740">
        <f t="shared" si="56"/>
        <v>2897.4481853098059</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0.10699559197854938</v>
      </c>
      <c r="Q100" s="734">
        <f t="shared" si="57"/>
        <v>155.00709190719817</v>
      </c>
      <c r="R100" s="734">
        <f t="shared" si="58"/>
        <v>155.00709190719817</v>
      </c>
      <c r="S100" s="737">
        <f t="shared" si="59"/>
        <v>0</v>
      </c>
      <c r="T100" s="734">
        <f t="shared" si="60"/>
        <v>9802.7308504350258</v>
      </c>
      <c r="U100" s="734">
        <f t="shared" si="61"/>
        <v>494.64937463273708</v>
      </c>
      <c r="V100" s="741">
        <f t="shared" si="62"/>
        <v>329.76624975515807</v>
      </c>
      <c r="X100" s="750">
        <f>'Recycling - Case 2'!AM150</f>
        <v>0</v>
      </c>
      <c r="Y100" s="751">
        <f>Parameters!S235</f>
        <v>0.71500000000000008</v>
      </c>
      <c r="Z100" s="751">
        <f t="shared" si="63"/>
        <v>0.4</v>
      </c>
      <c r="AA100" s="752">
        <f t="shared" si="64"/>
        <v>0</v>
      </c>
      <c r="AB100" s="752">
        <f t="shared" si="65"/>
        <v>0</v>
      </c>
      <c r="AC100" s="753">
        <f t="shared" si="66"/>
        <v>0</v>
      </c>
      <c r="AD100" s="752">
        <f t="shared" si="67"/>
        <v>5961.5310875907271</v>
      </c>
      <c r="AE100" s="752">
        <f t="shared" si="68"/>
        <v>305.65423494052754</v>
      </c>
      <c r="AF100" s="754">
        <f t="shared" si="69"/>
        <v>203.76948996035171</v>
      </c>
      <c r="AH100" s="750">
        <f>'Recycling - Case 2'!AM190</f>
        <v>0</v>
      </c>
      <c r="AI100" s="751">
        <f>Parameters!S235</f>
        <v>0.71500000000000008</v>
      </c>
      <c r="AJ100" s="751">
        <f t="shared" si="70"/>
        <v>0.4</v>
      </c>
      <c r="AK100" s="752">
        <f t="shared" si="71"/>
        <v>0</v>
      </c>
      <c r="AL100" s="752">
        <f t="shared" si="72"/>
        <v>0</v>
      </c>
      <c r="AM100" s="753">
        <f t="shared" si="73"/>
        <v>0</v>
      </c>
      <c r="AN100" s="752">
        <f t="shared" si="74"/>
        <v>5961.5310875907271</v>
      </c>
      <c r="AO100" s="752">
        <f t="shared" si="75"/>
        <v>305.65423494052754</v>
      </c>
      <c r="AP100" s="754">
        <f t="shared" si="76"/>
        <v>203.76948996035171</v>
      </c>
      <c r="AR100" s="901">
        <f>'Recycling - Case 2'!G110</f>
        <v>726.79963776697343</v>
      </c>
      <c r="AS100" s="902">
        <v>1</v>
      </c>
      <c r="AT100" s="902">
        <f t="shared" si="77"/>
        <v>0.05</v>
      </c>
      <c r="AU100" s="903">
        <f t="shared" si="78"/>
        <v>18.169990944174337</v>
      </c>
      <c r="AV100" s="903">
        <f t="shared" si="79"/>
        <v>18.169990944174337</v>
      </c>
      <c r="AW100" s="279">
        <f t="shared" si="80"/>
        <v>0</v>
      </c>
      <c r="AX100" s="903">
        <f t="shared" si="44"/>
        <v>212.92058115077899</v>
      </c>
      <c r="AY100" s="903">
        <f t="shared" si="49"/>
        <v>12.042703936046964</v>
      </c>
      <c r="AZ100" s="904">
        <f t="shared" si="47"/>
        <v>8.0284692906979753</v>
      </c>
      <c r="BB100" s="913">
        <f t="shared" si="81"/>
        <v>329.76624975515807</v>
      </c>
      <c r="BC100" s="914">
        <f t="shared" si="82"/>
        <v>203.76948996035171</v>
      </c>
      <c r="BD100" s="933">
        <f t="shared" si="90"/>
        <v>8.0284692906979753</v>
      </c>
      <c r="BE100" s="914">
        <f t="shared" si="54"/>
        <v>541.56420900620776</v>
      </c>
      <c r="BF100" s="145">
        <v>0</v>
      </c>
      <c r="BG100" s="927">
        <f t="shared" si="83"/>
        <v>541.56420900620776</v>
      </c>
      <c r="BI100" s="913">
        <f t="shared" si="84"/>
        <v>329.76624975515807</v>
      </c>
      <c r="BJ100" s="914">
        <f t="shared" si="85"/>
        <v>203.76948996035171</v>
      </c>
      <c r="BK100" s="933">
        <f t="shared" si="86"/>
        <v>8.0284692906979753</v>
      </c>
      <c r="BL100" s="914">
        <f t="shared" si="55"/>
        <v>541.56420900620776</v>
      </c>
      <c r="BM100" s="145">
        <v>0</v>
      </c>
      <c r="BN100" s="927">
        <f t="shared" si="87"/>
        <v>541.56420900620776</v>
      </c>
    </row>
    <row r="101" spans="1:66">
      <c r="A101" s="805">
        <f>'Input data'!A131</f>
        <v>2031</v>
      </c>
      <c r="B101" s="728">
        <f>'Input data'!B131</f>
        <v>65.211525999999992</v>
      </c>
      <c r="C101" s="728">
        <f>'Recycling - Case 2'!AK111/B101</f>
        <v>293.46742154587196</v>
      </c>
      <c r="D101" s="729">
        <f>'Recycling - Case 2'!AM111</f>
        <v>0.13393247883696272</v>
      </c>
      <c r="E101" s="729">
        <f>'Recycling - Case 2'!BE111</f>
        <v>0.21047109526403621</v>
      </c>
      <c r="F101" s="729">
        <f>'Recycling - Case 2'!BF111</f>
        <v>0.26693428893228816</v>
      </c>
      <c r="G101" s="729">
        <f>'Recycling - Case 2'!BG111</f>
        <v>5.5648419961597438E-2</v>
      </c>
      <c r="H101" s="729">
        <f>'Recycling - Case 2'!BH111</f>
        <v>0</v>
      </c>
      <c r="I101" s="729">
        <f>'Recycling - Case 2'!BI111</f>
        <v>0</v>
      </c>
      <c r="J101" s="729">
        <f>'Recycling - Case 2'!BJ111</f>
        <v>0</v>
      </c>
      <c r="K101" s="729">
        <f>'Recycling - Case 2'!BK111</f>
        <v>0.46694619584207792</v>
      </c>
      <c r="L101" s="730">
        <f t="shared" si="89"/>
        <v>0.99999999999999978</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0.10721689006070204</v>
      </c>
      <c r="Q101" s="734">
        <f t="shared" si="57"/>
        <v>137.40526579695518</v>
      </c>
      <c r="R101" s="734">
        <f t="shared" si="58"/>
        <v>137.40526579695518</v>
      </c>
      <c r="S101" s="737">
        <f t="shared" si="59"/>
        <v>0</v>
      </c>
      <c r="T101" s="734">
        <f t="shared" si="60"/>
        <v>9462.0512911916594</v>
      </c>
      <c r="U101" s="734">
        <f t="shared" si="61"/>
        <v>478.08482504032133</v>
      </c>
      <c r="V101" s="741">
        <f t="shared" si="62"/>
        <v>318.72321669354756</v>
      </c>
      <c r="X101" s="750">
        <f>'Recycling - Case 2'!AM151</f>
        <v>0</v>
      </c>
      <c r="Y101" s="751">
        <f>Parameters!S236</f>
        <v>0.71500000000000008</v>
      </c>
      <c r="Z101" s="751">
        <f t="shared" si="63"/>
        <v>0.4</v>
      </c>
      <c r="AA101" s="752">
        <f t="shared" si="64"/>
        <v>0</v>
      </c>
      <c r="AB101" s="752">
        <f t="shared" si="65"/>
        <v>0</v>
      </c>
      <c r="AC101" s="753">
        <f t="shared" si="66"/>
        <v>0</v>
      </c>
      <c r="AD101" s="752">
        <f t="shared" si="67"/>
        <v>5670.7837855920434</v>
      </c>
      <c r="AE101" s="752">
        <f t="shared" si="68"/>
        <v>290.74730199868407</v>
      </c>
      <c r="AF101" s="754">
        <f t="shared" si="69"/>
        <v>193.83153466578938</v>
      </c>
      <c r="AH101" s="750">
        <f>'Recycling - Case 2'!AM191</f>
        <v>0</v>
      </c>
      <c r="AI101" s="751">
        <f>Parameters!S236</f>
        <v>0.71500000000000008</v>
      </c>
      <c r="AJ101" s="751">
        <f t="shared" si="70"/>
        <v>0.4</v>
      </c>
      <c r="AK101" s="752">
        <f t="shared" si="71"/>
        <v>0</v>
      </c>
      <c r="AL101" s="752">
        <f t="shared" si="72"/>
        <v>0</v>
      </c>
      <c r="AM101" s="753">
        <f t="shared" si="73"/>
        <v>0</v>
      </c>
      <c r="AN101" s="752">
        <f t="shared" si="74"/>
        <v>5670.7837855920434</v>
      </c>
      <c r="AO101" s="752">
        <f t="shared" si="75"/>
        <v>290.74730199868407</v>
      </c>
      <c r="AP101" s="754">
        <f t="shared" si="76"/>
        <v>193.83153466578938</v>
      </c>
      <c r="AR101" s="901">
        <f>'Recycling - Case 2'!G111</f>
        <v>733.00715598821819</v>
      </c>
      <c r="AS101" s="902">
        <v>1</v>
      </c>
      <c r="AT101" s="902">
        <f t="shared" si="77"/>
        <v>0.05</v>
      </c>
      <c r="AU101" s="903">
        <f t="shared" si="78"/>
        <v>18.325178899705456</v>
      </c>
      <c r="AV101" s="903">
        <f t="shared" si="79"/>
        <v>18.325178899705456</v>
      </c>
      <c r="AW101" s="279">
        <f t="shared" si="80"/>
        <v>0</v>
      </c>
      <c r="AX101" s="903">
        <f t="shared" si="44"/>
        <v>218.84623069765601</v>
      </c>
      <c r="AY101" s="903">
        <f t="shared" si="49"/>
        <v>12.399529352828434</v>
      </c>
      <c r="AZ101" s="904">
        <f t="shared" si="47"/>
        <v>8.2663529018856234</v>
      </c>
      <c r="BB101" s="913">
        <f t="shared" si="81"/>
        <v>318.72321669354756</v>
      </c>
      <c r="BC101" s="914">
        <f t="shared" si="82"/>
        <v>193.83153466578938</v>
      </c>
      <c r="BD101" s="933">
        <f t="shared" si="90"/>
        <v>8.2663529018856234</v>
      </c>
      <c r="BE101" s="914">
        <f t="shared" si="54"/>
        <v>520.82110426122256</v>
      </c>
      <c r="BF101" s="145">
        <v>0</v>
      </c>
      <c r="BG101" s="927">
        <f t="shared" si="83"/>
        <v>520.82110426122256</v>
      </c>
      <c r="BI101" s="913">
        <f t="shared" si="84"/>
        <v>318.72321669354756</v>
      </c>
      <c r="BJ101" s="914">
        <f t="shared" si="85"/>
        <v>193.83153466578938</v>
      </c>
      <c r="BK101" s="933">
        <f t="shared" si="86"/>
        <v>8.2663529018856234</v>
      </c>
      <c r="BL101" s="914">
        <f t="shared" si="55"/>
        <v>520.82110426122256</v>
      </c>
      <c r="BM101" s="145">
        <v>0</v>
      </c>
      <c r="BN101" s="927">
        <f t="shared" si="87"/>
        <v>520.82110426122256</v>
      </c>
    </row>
    <row r="102" spans="1:66">
      <c r="A102" s="805">
        <f>'Input data'!A132</f>
        <v>2032</v>
      </c>
      <c r="B102" s="728">
        <f>'Input data'!B132</f>
        <v>65.752923999999993</v>
      </c>
      <c r="C102" s="728">
        <f>'Recycling - Case 2'!AK112/B102</f>
        <v>285.01768099453125</v>
      </c>
      <c r="D102" s="729">
        <f>'Recycling - Case 2'!AM112</f>
        <v>0.11892836636559453</v>
      </c>
      <c r="E102" s="729">
        <f>'Recycling - Case 2'!BE112</f>
        <v>0.21116168709215249</v>
      </c>
      <c r="F102" s="729">
        <f>'Recycling - Case 2'!BF112</f>
        <v>0.26781014620071447</v>
      </c>
      <c r="G102" s="729">
        <f>'Recycling - Case 2'!BG112</f>
        <v>5.5481616832485994E-2</v>
      </c>
      <c r="H102" s="729">
        <f>'Recycling - Case 2'!BH112</f>
        <v>0</v>
      </c>
      <c r="I102" s="729">
        <f>'Recycling - Case 2'!BI112</f>
        <v>0</v>
      </c>
      <c r="J102" s="729">
        <f>'Recycling - Case 2'!BJ112</f>
        <v>0</v>
      </c>
      <c r="K102" s="729">
        <f>'Recycling - Case 2'!BK112</f>
        <v>0.46554654987464705</v>
      </c>
      <c r="L102" s="730">
        <f t="shared" si="89"/>
        <v>1</v>
      </c>
      <c r="N102" s="740">
        <f t="shared" si="56"/>
        <v>2228.8062963921584</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0.10742892903696016</v>
      </c>
      <c r="Q102" s="734">
        <f t="shared" si="57"/>
        <v>119.71913672612159</v>
      </c>
      <c r="R102" s="734">
        <f t="shared" si="58"/>
        <v>119.71913672612159</v>
      </c>
      <c r="S102" s="737">
        <f t="shared" si="59"/>
        <v>0</v>
      </c>
      <c r="T102" s="734">
        <f t="shared" si="60"/>
        <v>9120.3007410426017</v>
      </c>
      <c r="U102" s="734">
        <f t="shared" si="61"/>
        <v>461.46968687517926</v>
      </c>
      <c r="V102" s="741">
        <f t="shared" si="62"/>
        <v>307.64645791678618</v>
      </c>
      <c r="X102" s="750">
        <f>'Recycling - Case 2'!AM152</f>
        <v>0</v>
      </c>
      <c r="Y102" s="751">
        <f>Parameters!S237</f>
        <v>0.71500000000000008</v>
      </c>
      <c r="Z102" s="751">
        <f t="shared" si="63"/>
        <v>0.4</v>
      </c>
      <c r="AA102" s="752">
        <f t="shared" si="64"/>
        <v>0</v>
      </c>
      <c r="AB102" s="752">
        <f t="shared" si="65"/>
        <v>0</v>
      </c>
      <c r="AC102" s="753">
        <f t="shared" si="66"/>
        <v>0</v>
      </c>
      <c r="AD102" s="752">
        <f t="shared" si="67"/>
        <v>5394.2163968366995</v>
      </c>
      <c r="AE102" s="752">
        <f t="shared" si="68"/>
        <v>276.56738875534353</v>
      </c>
      <c r="AF102" s="754">
        <f t="shared" si="69"/>
        <v>184.37825917022903</v>
      </c>
      <c r="AH102" s="750">
        <f>'Recycling - Case 2'!AM192</f>
        <v>0</v>
      </c>
      <c r="AI102" s="751">
        <f>Parameters!S237</f>
        <v>0.71500000000000008</v>
      </c>
      <c r="AJ102" s="751">
        <f t="shared" si="70"/>
        <v>0.4</v>
      </c>
      <c r="AK102" s="752">
        <f t="shared" si="71"/>
        <v>0</v>
      </c>
      <c r="AL102" s="752">
        <f t="shared" si="72"/>
        <v>0</v>
      </c>
      <c r="AM102" s="753">
        <f t="shared" si="73"/>
        <v>0</v>
      </c>
      <c r="AN102" s="752">
        <f t="shared" si="74"/>
        <v>5394.2163968366995</v>
      </c>
      <c r="AO102" s="752">
        <f t="shared" si="75"/>
        <v>276.56738875534353</v>
      </c>
      <c r="AP102" s="754">
        <f t="shared" si="76"/>
        <v>184.37825917022903</v>
      </c>
      <c r="AR102" s="901">
        <f>'Recycling - Case 2'!G112</f>
        <v>739.09271528394311</v>
      </c>
      <c r="AS102" s="902">
        <v>1</v>
      </c>
      <c r="AT102" s="902">
        <f t="shared" si="77"/>
        <v>0.05</v>
      </c>
      <c r="AU102" s="903">
        <f t="shared" si="78"/>
        <v>18.477317882098578</v>
      </c>
      <c r="AV102" s="903">
        <f t="shared" si="79"/>
        <v>18.477317882098578</v>
      </c>
      <c r="AW102" s="279">
        <f t="shared" si="80"/>
        <v>0</v>
      </c>
      <c r="AX102" s="903">
        <f t="shared" si="44"/>
        <v>224.57893626174749</v>
      </c>
      <c r="AY102" s="903">
        <f t="shared" si="49"/>
        <v>12.744612318007103</v>
      </c>
      <c r="AZ102" s="904">
        <f t="shared" si="47"/>
        <v>8.4964082120047362</v>
      </c>
      <c r="BB102" s="913">
        <f t="shared" si="81"/>
        <v>307.64645791678618</v>
      </c>
      <c r="BC102" s="914">
        <f t="shared" si="82"/>
        <v>184.37825917022903</v>
      </c>
      <c r="BD102" s="933">
        <f t="shared" si="90"/>
        <v>8.4964082120047362</v>
      </c>
      <c r="BE102" s="914">
        <f t="shared" si="54"/>
        <v>500.52112529901996</v>
      </c>
      <c r="BF102" s="145">
        <v>0</v>
      </c>
      <c r="BG102" s="927">
        <f t="shared" si="83"/>
        <v>500.52112529901996</v>
      </c>
      <c r="BI102" s="913">
        <f t="shared" si="84"/>
        <v>307.64645791678618</v>
      </c>
      <c r="BJ102" s="914">
        <f t="shared" si="85"/>
        <v>184.37825917022903</v>
      </c>
      <c r="BK102" s="933">
        <f t="shared" si="86"/>
        <v>8.4964082120047362</v>
      </c>
      <c r="BL102" s="914">
        <f t="shared" si="55"/>
        <v>500.52112529901996</v>
      </c>
      <c r="BM102" s="145">
        <v>0</v>
      </c>
      <c r="BN102" s="927">
        <f t="shared" si="87"/>
        <v>500.52112529901996</v>
      </c>
    </row>
    <row r="103" spans="1:66">
      <c r="A103" s="805">
        <f>'Input data'!A133</f>
        <v>2033</v>
      </c>
      <c r="B103" s="728">
        <f>'Input data'!B133</f>
        <v>66.284188999999998</v>
      </c>
      <c r="C103" s="728">
        <f>'Recycling - Case 2'!AK113/B103</f>
        <v>283.81258305082343</v>
      </c>
      <c r="D103" s="729">
        <f>'Recycling - Case 2'!AM113</f>
        <v>0.11847609537163993</v>
      </c>
      <c r="E103" s="729">
        <f>'Recycling - Case 2'!BE113</f>
        <v>0.21182447069786997</v>
      </c>
      <c r="F103" s="729">
        <f>'Recycling - Case 2'!BF113</f>
        <v>0.26865073511999693</v>
      </c>
      <c r="G103" s="729">
        <f>'Recycling - Case 2'!BG113</f>
        <v>5.5321530403923645E-2</v>
      </c>
      <c r="H103" s="729">
        <f>'Recycling - Case 2'!BH113</f>
        <v>0</v>
      </c>
      <c r="I103" s="729">
        <f>'Recycling - Case 2'!BI113</f>
        <v>0</v>
      </c>
      <c r="J103" s="729">
        <f>'Recycling - Case 2'!BJ113</f>
        <v>0</v>
      </c>
      <c r="K103" s="729">
        <f>'Recycling - Case 2'!BK113</f>
        <v>0.46420326377820958</v>
      </c>
      <c r="L103" s="730">
        <f t="shared" si="89"/>
        <v>1.0000000000000002</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0.10763242979024935</v>
      </c>
      <c r="Q103" s="734">
        <f t="shared" si="57"/>
        <v>119.94591860624735</v>
      </c>
      <c r="R103" s="734">
        <f t="shared" si="58"/>
        <v>119.94591860624735</v>
      </c>
      <c r="S103" s="737">
        <f t="shared" si="59"/>
        <v>0</v>
      </c>
      <c r="T103" s="734">
        <f t="shared" si="60"/>
        <v>8795.4443437816371</v>
      </c>
      <c r="U103" s="734">
        <f t="shared" si="61"/>
        <v>444.80231586721209</v>
      </c>
      <c r="V103" s="741">
        <f t="shared" si="62"/>
        <v>296.53487724480806</v>
      </c>
      <c r="X103" s="750">
        <f>'Recycling - Case 2'!AM153</f>
        <v>0</v>
      </c>
      <c r="Y103" s="751">
        <f>Parameters!S238</f>
        <v>0.71500000000000008</v>
      </c>
      <c r="Z103" s="751">
        <f t="shared" si="63"/>
        <v>0.4</v>
      </c>
      <c r="AA103" s="752">
        <f t="shared" si="64"/>
        <v>0</v>
      </c>
      <c r="AB103" s="752">
        <f t="shared" si="65"/>
        <v>0</v>
      </c>
      <c r="AC103" s="753">
        <f t="shared" si="66"/>
        <v>0</v>
      </c>
      <c r="AD103" s="752">
        <f t="shared" si="67"/>
        <v>5131.1373587952885</v>
      </c>
      <c r="AE103" s="752">
        <f t="shared" si="68"/>
        <v>263.07903804141068</v>
      </c>
      <c r="AF103" s="754">
        <f t="shared" si="69"/>
        <v>175.38602536094047</v>
      </c>
      <c r="AH103" s="750">
        <f>'Recycling - Case 2'!AM193</f>
        <v>0</v>
      </c>
      <c r="AI103" s="751">
        <f>Parameters!S238</f>
        <v>0.71500000000000008</v>
      </c>
      <c r="AJ103" s="751">
        <f t="shared" si="70"/>
        <v>0.4</v>
      </c>
      <c r="AK103" s="752">
        <f t="shared" si="71"/>
        <v>0</v>
      </c>
      <c r="AL103" s="752">
        <f t="shared" si="72"/>
        <v>0</v>
      </c>
      <c r="AM103" s="753">
        <f t="shared" si="73"/>
        <v>0</v>
      </c>
      <c r="AN103" s="752">
        <f t="shared" si="74"/>
        <v>5131.1373587952885</v>
      </c>
      <c r="AO103" s="752">
        <f t="shared" si="75"/>
        <v>263.07903804141068</v>
      </c>
      <c r="AP103" s="754">
        <f t="shared" si="76"/>
        <v>175.38602536094047</v>
      </c>
      <c r="AR103" s="901">
        <f>'Recycling - Case 2'!G113</f>
        <v>745.06437505964118</v>
      </c>
      <c r="AS103" s="902">
        <v>1</v>
      </c>
      <c r="AT103" s="902">
        <f t="shared" si="77"/>
        <v>0.05</v>
      </c>
      <c r="AU103" s="903">
        <f t="shared" si="78"/>
        <v>18.626609376491029</v>
      </c>
      <c r="AV103" s="903">
        <f t="shared" si="79"/>
        <v>18.626609376491029</v>
      </c>
      <c r="AW103" s="279">
        <f t="shared" si="80"/>
        <v>0</v>
      </c>
      <c r="AX103" s="903">
        <f t="shared" si="44"/>
        <v>230.12708653788235</v>
      </c>
      <c r="AY103" s="903">
        <f t="shared" si="49"/>
        <v>13.078459100356143</v>
      </c>
      <c r="AZ103" s="904">
        <f t="shared" si="47"/>
        <v>8.7189727335707623</v>
      </c>
      <c r="BB103" s="913">
        <f t="shared" si="81"/>
        <v>296.53487724480806</v>
      </c>
      <c r="BC103" s="914">
        <f t="shared" si="82"/>
        <v>175.38602536094047</v>
      </c>
      <c r="BD103" s="933">
        <f t="shared" si="90"/>
        <v>8.7189727335707623</v>
      </c>
      <c r="BE103" s="914">
        <f t="shared" si="54"/>
        <v>480.6398753393193</v>
      </c>
      <c r="BF103" s="145">
        <v>0</v>
      </c>
      <c r="BG103" s="927">
        <f t="shared" si="83"/>
        <v>480.6398753393193</v>
      </c>
      <c r="BI103" s="913">
        <f t="shared" si="84"/>
        <v>296.53487724480806</v>
      </c>
      <c r="BJ103" s="914">
        <f t="shared" si="85"/>
        <v>175.38602536094047</v>
      </c>
      <c r="BK103" s="933">
        <f t="shared" si="86"/>
        <v>8.7189727335707623</v>
      </c>
      <c r="BL103" s="914">
        <f t="shared" si="55"/>
        <v>480.6398753393193</v>
      </c>
      <c r="BM103" s="145">
        <v>0</v>
      </c>
      <c r="BN103" s="927">
        <f t="shared" si="87"/>
        <v>480.6398753393193</v>
      </c>
    </row>
    <row r="104" spans="1:66">
      <c r="A104" s="805">
        <f>'Input data'!A134</f>
        <v>2034</v>
      </c>
      <c r="B104" s="728">
        <f>'Input data'!B134</f>
        <v>66.804167000000007</v>
      </c>
      <c r="C104" s="728">
        <f>'Recycling - Case 2'!AK114/B104</f>
        <v>282.6524580557919</v>
      </c>
      <c r="D104" s="729">
        <f>'Recycling - Case 2'!AM114</f>
        <v>0.11803641382911977</v>
      </c>
      <c r="E104" s="729">
        <f>'Recycling - Case 2'!BE114</f>
        <v>0.21245935794318599</v>
      </c>
      <c r="F104" s="729">
        <f>'Recycling - Case 2'!BF114</f>
        <v>0.26945594390730332</v>
      </c>
      <c r="G104" s="729">
        <f>'Recycling - Case 2'!BG114</f>
        <v>5.5168181964454603E-2</v>
      </c>
      <c r="H104" s="729">
        <f>'Recycling - Case 2'!BH114</f>
        <v>0</v>
      </c>
      <c r="I104" s="729">
        <f>'Recycling - Case 2'!BI114</f>
        <v>0</v>
      </c>
      <c r="J104" s="729">
        <f>'Recycling - Case 2'!BJ114</f>
        <v>0</v>
      </c>
      <c r="K104" s="729">
        <f>'Recycling - Case 2'!BK114</f>
        <v>0.46291651618505592</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0.1078273652587204</v>
      </c>
      <c r="Q104" s="734">
        <f t="shared" si="57"/>
        <v>120.16315530600656</v>
      </c>
      <c r="R104" s="734">
        <f t="shared" si="58"/>
        <v>120.16315530600656</v>
      </c>
      <c r="S104" s="737">
        <f t="shared" si="59"/>
        <v>0</v>
      </c>
      <c r="T104" s="734">
        <f t="shared" si="60"/>
        <v>8486.648616669474</v>
      </c>
      <c r="U104" s="734">
        <f t="shared" si="61"/>
        <v>428.95888241817022</v>
      </c>
      <c r="V104" s="741">
        <f t="shared" si="62"/>
        <v>285.97258827878017</v>
      </c>
      <c r="X104" s="750">
        <f>'Recycling - Case 2'!AM154</f>
        <v>0</v>
      </c>
      <c r="Y104" s="751">
        <f>Parameters!S239</f>
        <v>0.71500000000000008</v>
      </c>
      <c r="Z104" s="751">
        <f t="shared" si="63"/>
        <v>0.4</v>
      </c>
      <c r="AA104" s="752">
        <f t="shared" si="64"/>
        <v>0</v>
      </c>
      <c r="AB104" s="752">
        <f t="shared" si="65"/>
        <v>0</v>
      </c>
      <c r="AC104" s="753">
        <f t="shared" si="66"/>
        <v>0</v>
      </c>
      <c r="AD104" s="752">
        <f t="shared" si="67"/>
        <v>4880.8888368409562</v>
      </c>
      <c r="AE104" s="752">
        <f t="shared" si="68"/>
        <v>250.24852195433249</v>
      </c>
      <c r="AF104" s="754">
        <f t="shared" si="69"/>
        <v>166.832347969555</v>
      </c>
      <c r="AH104" s="750">
        <f>'Recycling - Case 2'!AM194</f>
        <v>0</v>
      </c>
      <c r="AI104" s="751">
        <f>Parameters!S239</f>
        <v>0.71500000000000008</v>
      </c>
      <c r="AJ104" s="751">
        <f t="shared" si="70"/>
        <v>0.4</v>
      </c>
      <c r="AK104" s="752">
        <f t="shared" si="71"/>
        <v>0</v>
      </c>
      <c r="AL104" s="752">
        <f t="shared" si="72"/>
        <v>0</v>
      </c>
      <c r="AM104" s="753">
        <f t="shared" si="73"/>
        <v>0</v>
      </c>
      <c r="AN104" s="752">
        <f t="shared" si="74"/>
        <v>4880.8888368409562</v>
      </c>
      <c r="AO104" s="752">
        <f t="shared" si="75"/>
        <v>250.24852195433249</v>
      </c>
      <c r="AP104" s="754">
        <f t="shared" si="76"/>
        <v>166.832347969555</v>
      </c>
      <c r="AR104" s="901">
        <f>'Recycling - Case 2'!G114</f>
        <v>750.90916383143656</v>
      </c>
      <c r="AS104" s="902">
        <v>1</v>
      </c>
      <c r="AT104" s="902">
        <f t="shared" si="77"/>
        <v>0.05</v>
      </c>
      <c r="AU104" s="903">
        <f t="shared" si="78"/>
        <v>18.772729095785916</v>
      </c>
      <c r="AV104" s="903">
        <f t="shared" si="79"/>
        <v>18.772729095785916</v>
      </c>
      <c r="AW104" s="279">
        <f t="shared" si="80"/>
        <v>0</v>
      </c>
      <c r="AX104" s="903">
        <f t="shared" si="44"/>
        <v>235.49825741423672</v>
      </c>
      <c r="AY104" s="903">
        <f t="shared" si="49"/>
        <v>13.401558219431536</v>
      </c>
      <c r="AZ104" s="904">
        <f t="shared" si="47"/>
        <v>8.9343721462876911</v>
      </c>
      <c r="BB104" s="913">
        <f t="shared" si="81"/>
        <v>285.97258827878017</v>
      </c>
      <c r="BC104" s="914">
        <f t="shared" si="82"/>
        <v>166.832347969555</v>
      </c>
      <c r="BD104" s="933">
        <f t="shared" si="90"/>
        <v>8.9343721462876911</v>
      </c>
      <c r="BE104" s="914">
        <f t="shared" si="54"/>
        <v>461.73930839462281</v>
      </c>
      <c r="BF104" s="145">
        <v>0</v>
      </c>
      <c r="BG104" s="927">
        <f t="shared" si="83"/>
        <v>461.73930839462281</v>
      </c>
      <c r="BI104" s="913">
        <f t="shared" si="84"/>
        <v>285.97258827878017</v>
      </c>
      <c r="BJ104" s="914">
        <f t="shared" si="85"/>
        <v>166.832347969555</v>
      </c>
      <c r="BK104" s="933">
        <f t="shared" si="86"/>
        <v>8.9343721462876911</v>
      </c>
      <c r="BL104" s="914">
        <f t="shared" si="55"/>
        <v>461.73930839462281</v>
      </c>
      <c r="BM104" s="145">
        <v>0</v>
      </c>
      <c r="BN104" s="927">
        <f t="shared" si="87"/>
        <v>461.73930839462281</v>
      </c>
    </row>
    <row r="105" spans="1:66">
      <c r="A105" s="805">
        <f>'Input data'!A135</f>
        <v>2035</v>
      </c>
      <c r="B105" s="728">
        <f>'Input data'!B135</f>
        <v>67.314132999999998</v>
      </c>
      <c r="C105" s="728">
        <f>'Recycling - Case 2'!AK115/B105</f>
        <v>281.53282720705249</v>
      </c>
      <c r="D105" s="729">
        <f>'Recycling - Case 2'!AM115</f>
        <v>0.11760804421727733</v>
      </c>
      <c r="E105" s="729">
        <f>'Recycling - Case 2'!BE115</f>
        <v>0.21306916154876773</v>
      </c>
      <c r="F105" s="729">
        <f>'Recycling - Case 2'!BF115</f>
        <v>0.27022933985338371</v>
      </c>
      <c r="G105" s="729">
        <f>'Recycling - Case 2'!BG115</f>
        <v>5.5020892139389758E-2</v>
      </c>
      <c r="H105" s="729">
        <f>'Recycling - Case 2'!BH115</f>
        <v>0</v>
      </c>
      <c r="I105" s="729">
        <f>'Recycling - Case 2'!BI115</f>
        <v>0</v>
      </c>
      <c r="J105" s="729">
        <f>'Recycling - Case 2'!BJ115</f>
        <v>0</v>
      </c>
      <c r="K105" s="729">
        <f>'Recycling - Case 2'!BK115</f>
        <v>0.46168060645845921</v>
      </c>
      <c r="L105" s="730">
        <f t="shared" si="89"/>
        <v>1.0000000000000004</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0.10801459905874781</v>
      </c>
      <c r="Q105" s="734">
        <f t="shared" si="57"/>
        <v>120.37180924220581</v>
      </c>
      <c r="R105" s="734">
        <f t="shared" si="58"/>
        <v>120.37180924220581</v>
      </c>
      <c r="S105" s="737">
        <f t="shared" si="59"/>
        <v>0</v>
      </c>
      <c r="T105" s="734">
        <f t="shared" si="60"/>
        <v>8193.121688816489</v>
      </c>
      <c r="U105" s="734">
        <f t="shared" si="61"/>
        <v>413.89873709518952</v>
      </c>
      <c r="V105" s="741">
        <f t="shared" si="62"/>
        <v>275.93249139679301</v>
      </c>
      <c r="X105" s="750">
        <f>'Recycling - Case 2'!AM155</f>
        <v>0</v>
      </c>
      <c r="Y105" s="751">
        <f>Parameters!S240</f>
        <v>0.71500000000000008</v>
      </c>
      <c r="Z105" s="751">
        <f t="shared" si="63"/>
        <v>0.4</v>
      </c>
      <c r="AA105" s="752">
        <f t="shared" si="64"/>
        <v>0</v>
      </c>
      <c r="AB105" s="752">
        <f t="shared" si="65"/>
        <v>0</v>
      </c>
      <c r="AC105" s="753">
        <f t="shared" si="66"/>
        <v>0</v>
      </c>
      <c r="AD105" s="752">
        <f t="shared" si="67"/>
        <v>4642.8450793201819</v>
      </c>
      <c r="AE105" s="752">
        <f t="shared" si="68"/>
        <v>238.04375752077399</v>
      </c>
      <c r="AF105" s="754">
        <f t="shared" si="69"/>
        <v>158.69583834718267</v>
      </c>
      <c r="AH105" s="750">
        <f>'Recycling - Case 2'!AM195</f>
        <v>0</v>
      </c>
      <c r="AI105" s="751">
        <f>Parameters!S240</f>
        <v>0.71500000000000008</v>
      </c>
      <c r="AJ105" s="751">
        <f t="shared" si="70"/>
        <v>0.4</v>
      </c>
      <c r="AK105" s="752">
        <f t="shared" si="71"/>
        <v>0</v>
      </c>
      <c r="AL105" s="752">
        <f t="shared" si="72"/>
        <v>0</v>
      </c>
      <c r="AM105" s="753">
        <f t="shared" si="73"/>
        <v>0</v>
      </c>
      <c r="AN105" s="752">
        <f t="shared" si="74"/>
        <v>4642.8450793201819</v>
      </c>
      <c r="AO105" s="752">
        <f t="shared" si="75"/>
        <v>238.04375752077399</v>
      </c>
      <c r="AP105" s="754">
        <f t="shared" si="76"/>
        <v>158.69583834718267</v>
      </c>
      <c r="AR105" s="901">
        <f>'Recycling - Case 2'!G115</f>
        <v>756.6414131781346</v>
      </c>
      <c r="AS105" s="902">
        <v>1</v>
      </c>
      <c r="AT105" s="902">
        <f t="shared" si="77"/>
        <v>0.05</v>
      </c>
      <c r="AU105" s="903">
        <f t="shared" si="78"/>
        <v>18.916035329453365</v>
      </c>
      <c r="AV105" s="903">
        <f t="shared" si="79"/>
        <v>18.916035329453365</v>
      </c>
      <c r="AW105" s="279">
        <f t="shared" si="80"/>
        <v>0</v>
      </c>
      <c r="AX105" s="903">
        <f t="shared" si="44"/>
        <v>240.69994188307535</v>
      </c>
      <c r="AY105" s="903">
        <f t="shared" si="49"/>
        <v>13.714350860614733</v>
      </c>
      <c r="AZ105" s="904">
        <f t="shared" si="47"/>
        <v>9.1429005737431552</v>
      </c>
      <c r="BB105" s="913">
        <f t="shared" si="81"/>
        <v>275.93249139679301</v>
      </c>
      <c r="BC105" s="914">
        <f t="shared" si="82"/>
        <v>158.69583834718267</v>
      </c>
      <c r="BD105" s="933">
        <f t="shared" si="90"/>
        <v>9.1429005737431552</v>
      </c>
      <c r="BE105" s="914">
        <f t="shared" si="54"/>
        <v>443.77123031771879</v>
      </c>
      <c r="BF105" s="145">
        <v>0</v>
      </c>
      <c r="BG105" s="927">
        <f t="shared" si="83"/>
        <v>443.77123031771879</v>
      </c>
      <c r="BI105" s="913">
        <f t="shared" si="84"/>
        <v>275.93249139679301</v>
      </c>
      <c r="BJ105" s="914">
        <f t="shared" si="85"/>
        <v>158.69583834718267</v>
      </c>
      <c r="BK105" s="933">
        <f t="shared" si="86"/>
        <v>9.1429005737431552</v>
      </c>
      <c r="BL105" s="914">
        <f t="shared" si="55"/>
        <v>443.77123031771879</v>
      </c>
      <c r="BM105" s="145">
        <v>0</v>
      </c>
      <c r="BN105" s="927">
        <f t="shared" si="87"/>
        <v>443.77123031771879</v>
      </c>
    </row>
    <row r="106" spans="1:66">
      <c r="A106" s="805">
        <f>'Input data'!A136</f>
        <v>2036</v>
      </c>
      <c r="B106" s="728">
        <f>'Input data'!B136</f>
        <v>67.815933000000001</v>
      </c>
      <c r="C106" s="728">
        <f>'Recycling - Case 2'!AK116/B106</f>
        <v>280.44825688473293</v>
      </c>
      <c r="D106" s="729">
        <f>'Recycling - Case 2'!AM116</f>
        <v>0.11718926755271797</v>
      </c>
      <c r="E106" s="729">
        <f>'Recycling - Case 2'!BE116</f>
        <v>0.21365714856615897</v>
      </c>
      <c r="F106" s="729">
        <f>'Recycling - Case 2'!BF116</f>
        <v>0.27097506646345271</v>
      </c>
      <c r="G106" s="729">
        <f>'Recycling - Case 2'!BG116</f>
        <v>5.4878871816552495E-2</v>
      </c>
      <c r="H106" s="729">
        <f>'Recycling - Case 2'!BH116</f>
        <v>0</v>
      </c>
      <c r="I106" s="729">
        <f>'Recycling - Case 2'!BI116</f>
        <v>0</v>
      </c>
      <c r="J106" s="729">
        <f>'Recycling - Case 2'!BJ116</f>
        <v>0</v>
      </c>
      <c r="K106" s="729">
        <f>'Recycling - Case 2'!BK116</f>
        <v>0.46048891315383572</v>
      </c>
      <c r="L106" s="730">
        <f t="shared" si="89"/>
        <v>1</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0.10819513430423539</v>
      </c>
      <c r="Q106" s="734">
        <f t="shared" si="57"/>
        <v>120.57299828813751</v>
      </c>
      <c r="R106" s="734">
        <f t="shared" si="58"/>
        <v>120.57299828813751</v>
      </c>
      <c r="S106" s="737">
        <f t="shared" si="59"/>
        <v>0</v>
      </c>
      <c r="T106" s="734">
        <f t="shared" si="60"/>
        <v>7914.1114272053646</v>
      </c>
      <c r="U106" s="734">
        <f t="shared" si="61"/>
        <v>399.58325989926209</v>
      </c>
      <c r="V106" s="741">
        <f t="shared" si="62"/>
        <v>266.38883993284139</v>
      </c>
      <c r="X106" s="750">
        <f>'Recycling - Case 2'!AM156</f>
        <v>0</v>
      </c>
      <c r="Y106" s="751">
        <f>Parameters!S241</f>
        <v>0.71500000000000008</v>
      </c>
      <c r="Z106" s="751">
        <f t="shared" si="63"/>
        <v>0.4</v>
      </c>
      <c r="AA106" s="752">
        <f t="shared" si="64"/>
        <v>0</v>
      </c>
      <c r="AB106" s="752">
        <f t="shared" si="65"/>
        <v>0</v>
      </c>
      <c r="AC106" s="753">
        <f t="shared" si="66"/>
        <v>0</v>
      </c>
      <c r="AD106" s="752">
        <f t="shared" si="67"/>
        <v>4416.4108528477082</v>
      </c>
      <c r="AE106" s="752">
        <f t="shared" si="68"/>
        <v>226.43422647247334</v>
      </c>
      <c r="AF106" s="754">
        <f t="shared" si="69"/>
        <v>150.9561509816489</v>
      </c>
      <c r="AH106" s="750">
        <f>'Recycling - Case 2'!AM196</f>
        <v>0</v>
      </c>
      <c r="AI106" s="751">
        <f>Parameters!S241</f>
        <v>0.71500000000000008</v>
      </c>
      <c r="AJ106" s="751">
        <f t="shared" si="70"/>
        <v>0.4</v>
      </c>
      <c r="AK106" s="752">
        <f t="shared" si="71"/>
        <v>0</v>
      </c>
      <c r="AL106" s="752">
        <f t="shared" si="72"/>
        <v>0</v>
      </c>
      <c r="AM106" s="753">
        <f t="shared" si="73"/>
        <v>0</v>
      </c>
      <c r="AN106" s="752">
        <f t="shared" si="74"/>
        <v>4416.4108528477082</v>
      </c>
      <c r="AO106" s="752">
        <f t="shared" si="75"/>
        <v>226.43422647247334</v>
      </c>
      <c r="AP106" s="754">
        <f t="shared" si="76"/>
        <v>150.9561509816489</v>
      </c>
      <c r="AR106" s="901">
        <f>'Recycling - Case 2'!G116</f>
        <v>762.28187297775492</v>
      </c>
      <c r="AS106" s="902">
        <v>1</v>
      </c>
      <c r="AT106" s="902">
        <f t="shared" si="77"/>
        <v>0.05</v>
      </c>
      <c r="AU106" s="903">
        <f t="shared" si="78"/>
        <v>19.057046824443873</v>
      </c>
      <c r="AV106" s="903">
        <f t="shared" si="79"/>
        <v>19.057046824443873</v>
      </c>
      <c r="AW106" s="279">
        <f t="shared" si="80"/>
        <v>0</v>
      </c>
      <c r="AX106" s="903">
        <f t="shared" si="44"/>
        <v>245.73971532571409</v>
      </c>
      <c r="AY106" s="903">
        <f t="shared" si="49"/>
        <v>14.01727338180512</v>
      </c>
      <c r="AZ106" s="904">
        <f t="shared" si="47"/>
        <v>9.3448489212034129</v>
      </c>
      <c r="BB106" s="913">
        <f t="shared" si="81"/>
        <v>266.38883993284139</v>
      </c>
      <c r="BC106" s="914">
        <f t="shared" si="82"/>
        <v>150.9561509816489</v>
      </c>
      <c r="BD106" s="933">
        <f t="shared" si="90"/>
        <v>9.3448489212034129</v>
      </c>
      <c r="BE106" s="914">
        <f t="shared" si="54"/>
        <v>426.6898398356937</v>
      </c>
      <c r="BF106" s="145">
        <v>0</v>
      </c>
      <c r="BG106" s="927">
        <f t="shared" si="83"/>
        <v>426.6898398356937</v>
      </c>
      <c r="BI106" s="913">
        <f t="shared" si="84"/>
        <v>266.38883993284139</v>
      </c>
      <c r="BJ106" s="914">
        <f t="shared" si="85"/>
        <v>150.9561509816489</v>
      </c>
      <c r="BK106" s="933">
        <f t="shared" si="86"/>
        <v>9.3448489212034129</v>
      </c>
      <c r="BL106" s="914">
        <f t="shared" si="55"/>
        <v>426.6898398356937</v>
      </c>
      <c r="BM106" s="145">
        <v>0</v>
      </c>
      <c r="BN106" s="927">
        <f t="shared" si="87"/>
        <v>426.6898398356937</v>
      </c>
    </row>
    <row r="107" spans="1:66">
      <c r="A107" s="805">
        <f>'Input data'!A137</f>
        <v>2037</v>
      </c>
      <c r="B107" s="728">
        <f>'Input data'!B137</f>
        <v>68.308245999999997</v>
      </c>
      <c r="C107" s="728">
        <f>'Recycling - Case 2'!AK117/B107</f>
        <v>279.40032296427717</v>
      </c>
      <c r="D107" s="729">
        <f>'Recycling - Case 2'!AM117</f>
        <v>0.11678102650842771</v>
      </c>
      <c r="E107" s="729">
        <f>'Recycling - Case 2'!BE117</f>
        <v>0.2142227449172516</v>
      </c>
      <c r="F107" s="729">
        <f>'Recycling - Case 2'!BF117</f>
        <v>0.27169239565115988</v>
      </c>
      <c r="G107" s="729">
        <f>'Recycling - Case 2'!BG117</f>
        <v>5.474225965675672E-2</v>
      </c>
      <c r="H107" s="729">
        <f>'Recycling - Case 2'!BH117</f>
        <v>0</v>
      </c>
      <c r="I107" s="729">
        <f>'Recycling - Case 2'!BI117</f>
        <v>0</v>
      </c>
      <c r="J107" s="729">
        <f>'Recycling - Case 2'!BJ117</f>
        <v>0</v>
      </c>
      <c r="K107" s="729">
        <f>'Recycling - Case 2'!BK117</f>
        <v>0.45934259977483172</v>
      </c>
      <c r="L107" s="730">
        <f t="shared" si="89"/>
        <v>0.99999999999999989</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0.10836879473052241</v>
      </c>
      <c r="Q107" s="734">
        <f t="shared" si="57"/>
        <v>120.76652601390886</v>
      </c>
      <c r="R107" s="734">
        <f t="shared" si="58"/>
        <v>120.76652601390886</v>
      </c>
      <c r="S107" s="737">
        <f t="shared" si="59"/>
        <v>0</v>
      </c>
      <c r="T107" s="734">
        <f t="shared" si="60"/>
        <v>7648.9021843489927</v>
      </c>
      <c r="U107" s="734">
        <f t="shared" si="61"/>
        <v>385.97576887028117</v>
      </c>
      <c r="V107" s="741">
        <f t="shared" si="62"/>
        <v>257.3171792468541</v>
      </c>
      <c r="X107" s="750">
        <f>'Recycling - Case 2'!AM157</f>
        <v>0</v>
      </c>
      <c r="Y107" s="751">
        <f>Parameters!S242</f>
        <v>0.71500000000000008</v>
      </c>
      <c r="Z107" s="751">
        <f t="shared" si="63"/>
        <v>0.4</v>
      </c>
      <c r="AA107" s="752">
        <f t="shared" si="64"/>
        <v>0</v>
      </c>
      <c r="AB107" s="752">
        <f t="shared" si="65"/>
        <v>0</v>
      </c>
      <c r="AC107" s="753">
        <f t="shared" si="66"/>
        <v>0</v>
      </c>
      <c r="AD107" s="752">
        <f t="shared" si="67"/>
        <v>4201.0199539130326</v>
      </c>
      <c r="AE107" s="752">
        <f t="shared" si="68"/>
        <v>215.39089893467516</v>
      </c>
      <c r="AF107" s="754">
        <f t="shared" si="69"/>
        <v>143.59393262311679</v>
      </c>
      <c r="AH107" s="750">
        <f>'Recycling - Case 2'!AM197</f>
        <v>0</v>
      </c>
      <c r="AI107" s="751">
        <f>Parameters!S242</f>
        <v>0.71500000000000008</v>
      </c>
      <c r="AJ107" s="751">
        <f t="shared" si="70"/>
        <v>0.4</v>
      </c>
      <c r="AK107" s="752">
        <f t="shared" si="71"/>
        <v>0</v>
      </c>
      <c r="AL107" s="752">
        <f t="shared" si="72"/>
        <v>0</v>
      </c>
      <c r="AM107" s="753">
        <f t="shared" si="73"/>
        <v>0</v>
      </c>
      <c r="AN107" s="752">
        <f t="shared" si="74"/>
        <v>4201.0199539130326</v>
      </c>
      <c r="AO107" s="752">
        <f t="shared" si="75"/>
        <v>215.39089893467516</v>
      </c>
      <c r="AP107" s="754">
        <f t="shared" si="76"/>
        <v>143.59393262311679</v>
      </c>
      <c r="AR107" s="901">
        <f>'Recycling - Case 2'!G117</f>
        <v>767.81569459060938</v>
      </c>
      <c r="AS107" s="902">
        <v>1</v>
      </c>
      <c r="AT107" s="902">
        <f t="shared" si="77"/>
        <v>0.05</v>
      </c>
      <c r="AU107" s="903">
        <f t="shared" si="78"/>
        <v>19.195392364765237</v>
      </c>
      <c r="AV107" s="903">
        <f t="shared" si="79"/>
        <v>19.195392364765237</v>
      </c>
      <c r="AW107" s="279">
        <f t="shared" si="80"/>
        <v>0</v>
      </c>
      <c r="AX107" s="903">
        <f t="shared" si="44"/>
        <v>250.62434075161244</v>
      </c>
      <c r="AY107" s="903">
        <f t="shared" si="49"/>
        <v>14.310766938866903</v>
      </c>
      <c r="AZ107" s="904">
        <f t="shared" si="47"/>
        <v>9.5405112925779356</v>
      </c>
      <c r="BB107" s="913">
        <f t="shared" si="81"/>
        <v>257.3171792468541</v>
      </c>
      <c r="BC107" s="914">
        <f t="shared" si="82"/>
        <v>143.59393262311679</v>
      </c>
      <c r="BD107" s="933">
        <f t="shared" si="90"/>
        <v>9.5405112925779356</v>
      </c>
      <c r="BE107" s="914">
        <f t="shared" si="54"/>
        <v>410.45162316254886</v>
      </c>
      <c r="BF107" s="145">
        <v>0</v>
      </c>
      <c r="BG107" s="927">
        <f t="shared" si="83"/>
        <v>410.45162316254886</v>
      </c>
      <c r="BI107" s="913">
        <f t="shared" si="84"/>
        <v>257.3171792468541</v>
      </c>
      <c r="BJ107" s="914">
        <f t="shared" si="85"/>
        <v>143.59393262311679</v>
      </c>
      <c r="BK107" s="933">
        <f t="shared" si="86"/>
        <v>9.5405112925779356</v>
      </c>
      <c r="BL107" s="914">
        <f t="shared" si="55"/>
        <v>410.45162316254886</v>
      </c>
      <c r="BM107" s="145">
        <v>0</v>
      </c>
      <c r="BN107" s="927">
        <f t="shared" si="87"/>
        <v>410.45162316254886</v>
      </c>
    </row>
    <row r="108" spans="1:66">
      <c r="A108" s="805">
        <f>'Input data'!A138</f>
        <v>2038</v>
      </c>
      <c r="B108" s="728">
        <f>'Input data'!B138</f>
        <v>68.788494999999998</v>
      </c>
      <c r="C108" s="728">
        <f>'Recycling - Case 2'!AK118/B108</f>
        <v>278.39311598486591</v>
      </c>
      <c r="D108" s="729">
        <f>'Recycling - Case 2'!AM118</f>
        <v>0.11638527208479628</v>
      </c>
      <c r="E108" s="729">
        <f>'Recycling - Case 2'!BE118</f>
        <v>0.21476403090174523</v>
      </c>
      <c r="F108" s="729">
        <f>'Recycling - Case 2'!BF118</f>
        <v>0.27237889271717541</v>
      </c>
      <c r="G108" s="729">
        <f>'Recycling - Case 2'!BG118</f>
        <v>5.4611519337682844E-2</v>
      </c>
      <c r="H108" s="729">
        <f>'Recycling - Case 2'!BH118</f>
        <v>0</v>
      </c>
      <c r="I108" s="729">
        <f>'Recycling - Case 2'!BI118</f>
        <v>0</v>
      </c>
      <c r="J108" s="729">
        <f>'Recycling - Case 2'!BJ118</f>
        <v>0</v>
      </c>
      <c r="K108" s="729">
        <f>'Recycling - Case 2'!BK118</f>
        <v>0.45824555704339642</v>
      </c>
      <c r="L108" s="730">
        <f t="shared" si="89"/>
        <v>0.99999999999999989</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0.10853499091377002</v>
      </c>
      <c r="Q108" s="734">
        <f t="shared" si="57"/>
        <v>120.95173556373815</v>
      </c>
      <c r="R108" s="734">
        <f t="shared" si="58"/>
        <v>120.95173556373815</v>
      </c>
      <c r="S108" s="737">
        <f t="shared" si="59"/>
        <v>0</v>
      </c>
      <c r="T108" s="734">
        <f t="shared" si="60"/>
        <v>7396.8125584442851</v>
      </c>
      <c r="U108" s="734">
        <f t="shared" si="61"/>
        <v>373.04136146844604</v>
      </c>
      <c r="V108" s="741">
        <f t="shared" si="62"/>
        <v>248.69424097896402</v>
      </c>
      <c r="X108" s="750">
        <f>'Recycling - Case 2'!AM158</f>
        <v>0</v>
      </c>
      <c r="Y108" s="751">
        <f>Parameters!S243</f>
        <v>0.71500000000000008</v>
      </c>
      <c r="Z108" s="751">
        <f t="shared" si="63"/>
        <v>0.4</v>
      </c>
      <c r="AA108" s="752">
        <f t="shared" si="64"/>
        <v>0</v>
      </c>
      <c r="AB108" s="752">
        <f t="shared" si="65"/>
        <v>0</v>
      </c>
      <c r="AC108" s="753">
        <f t="shared" si="66"/>
        <v>0</v>
      </c>
      <c r="AD108" s="752">
        <f t="shared" si="67"/>
        <v>3996.1337930767099</v>
      </c>
      <c r="AE108" s="752">
        <f t="shared" si="68"/>
        <v>204.88616083632249</v>
      </c>
      <c r="AF108" s="754">
        <f t="shared" si="69"/>
        <v>136.59077389088165</v>
      </c>
      <c r="AH108" s="750">
        <f>'Recycling - Case 2'!AM198</f>
        <v>0</v>
      </c>
      <c r="AI108" s="751">
        <f>Parameters!S243</f>
        <v>0.71500000000000008</v>
      </c>
      <c r="AJ108" s="751">
        <f t="shared" si="70"/>
        <v>0.4</v>
      </c>
      <c r="AK108" s="752">
        <f t="shared" si="71"/>
        <v>0</v>
      </c>
      <c r="AL108" s="752">
        <f t="shared" si="72"/>
        <v>0</v>
      </c>
      <c r="AM108" s="753">
        <f t="shared" si="73"/>
        <v>0</v>
      </c>
      <c r="AN108" s="752">
        <f t="shared" si="74"/>
        <v>3996.1337930767099</v>
      </c>
      <c r="AO108" s="752">
        <f t="shared" si="75"/>
        <v>204.88616083632249</v>
      </c>
      <c r="AP108" s="754">
        <f t="shared" si="76"/>
        <v>136.59077389088165</v>
      </c>
      <c r="AR108" s="901">
        <f>'Recycling - Case 2'!G118</f>
        <v>773.21391136683064</v>
      </c>
      <c r="AS108" s="902">
        <v>1</v>
      </c>
      <c r="AT108" s="902">
        <f t="shared" si="77"/>
        <v>0.05</v>
      </c>
      <c r="AU108" s="903">
        <f t="shared" si="78"/>
        <v>19.330347784170769</v>
      </c>
      <c r="AV108" s="903">
        <f t="shared" si="79"/>
        <v>19.330347784170769</v>
      </c>
      <c r="AW108" s="279">
        <f t="shared" si="80"/>
        <v>0</v>
      </c>
      <c r="AX108" s="903">
        <f t="shared" si="44"/>
        <v>255.35946315697288</v>
      </c>
      <c r="AY108" s="903">
        <f t="shared" si="49"/>
        <v>14.595225378810332</v>
      </c>
      <c r="AZ108" s="904">
        <f t="shared" si="47"/>
        <v>9.7301502525402217</v>
      </c>
      <c r="BB108" s="913">
        <f t="shared" si="81"/>
        <v>248.69424097896402</v>
      </c>
      <c r="BC108" s="914">
        <f t="shared" si="82"/>
        <v>136.59077389088165</v>
      </c>
      <c r="BD108" s="933">
        <f t="shared" si="90"/>
        <v>9.7301502525402217</v>
      </c>
      <c r="BE108" s="914">
        <f t="shared" si="54"/>
        <v>395.01516512238589</v>
      </c>
      <c r="BF108" s="145">
        <v>0</v>
      </c>
      <c r="BG108" s="927">
        <f t="shared" si="83"/>
        <v>395.01516512238589</v>
      </c>
      <c r="BI108" s="913">
        <f t="shared" si="84"/>
        <v>248.69424097896402</v>
      </c>
      <c r="BJ108" s="914">
        <f t="shared" si="85"/>
        <v>136.59077389088165</v>
      </c>
      <c r="BK108" s="933">
        <f t="shared" si="86"/>
        <v>9.7301502525402217</v>
      </c>
      <c r="BL108" s="914">
        <f t="shared" si="55"/>
        <v>395.01516512238589</v>
      </c>
      <c r="BM108" s="145">
        <v>0</v>
      </c>
      <c r="BN108" s="927">
        <f t="shared" si="87"/>
        <v>395.01516512238589</v>
      </c>
    </row>
    <row r="109" spans="1:66">
      <c r="A109" s="805">
        <f>'Input data'!A139</f>
        <v>2039</v>
      </c>
      <c r="B109" s="728">
        <f>'Input data'!B139</f>
        <v>69.256822999999997</v>
      </c>
      <c r="C109" s="728">
        <f>'Recycling - Case 2'!AK119/B109</f>
        <v>277.42490924762308</v>
      </c>
      <c r="D109" s="729">
        <f>'Recycling - Case 2'!AM119</f>
        <v>0.11600168773796764</v>
      </c>
      <c r="E109" s="729">
        <f>'Recycling - Case 2'!BE119</f>
        <v>0.21528221736960529</v>
      </c>
      <c r="F109" s="729">
        <f>'Recycling - Case 2'!BF119</f>
        <v>0.27303609334683449</v>
      </c>
      <c r="G109" s="729">
        <f>'Recycling - Case 2'!BG119</f>
        <v>5.4486358394875194E-2</v>
      </c>
      <c r="H109" s="729">
        <f>'Recycling - Case 2'!BH119</f>
        <v>0</v>
      </c>
      <c r="I109" s="729">
        <f>'Recycling - Case 2'!BI119</f>
        <v>0</v>
      </c>
      <c r="J109" s="729">
        <f>'Recycling - Case 2'!BJ119</f>
        <v>0</v>
      </c>
      <c r="K109" s="729">
        <f>'Recycling - Case 2'!BK119</f>
        <v>0.45719533088868491</v>
      </c>
      <c r="L109" s="730">
        <f t="shared" si="89"/>
        <v>0.99999999999999989</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0.10869409463275778</v>
      </c>
      <c r="Q109" s="734">
        <f t="shared" si="57"/>
        <v>121.12904124906782</v>
      </c>
      <c r="R109" s="734">
        <f t="shared" si="58"/>
        <v>121.12904124906782</v>
      </c>
      <c r="S109" s="737">
        <f t="shared" si="59"/>
        <v>0</v>
      </c>
      <c r="T109" s="734">
        <f t="shared" si="60"/>
        <v>7157.1947943576797</v>
      </c>
      <c r="U109" s="734">
        <f t="shared" si="61"/>
        <v>360.74680533567374</v>
      </c>
      <c r="V109" s="741">
        <f t="shared" si="62"/>
        <v>240.49787022378248</v>
      </c>
      <c r="X109" s="750">
        <f>'Recycling - Case 2'!AM159</f>
        <v>0</v>
      </c>
      <c r="Y109" s="751">
        <f>Parameters!S244</f>
        <v>0.71500000000000008</v>
      </c>
      <c r="Z109" s="751">
        <f t="shared" si="63"/>
        <v>0.4</v>
      </c>
      <c r="AA109" s="752">
        <f t="shared" si="64"/>
        <v>0</v>
      </c>
      <c r="AB109" s="752">
        <f t="shared" si="65"/>
        <v>0</v>
      </c>
      <c r="AC109" s="753">
        <f t="shared" si="66"/>
        <v>0</v>
      </c>
      <c r="AD109" s="752">
        <f t="shared" si="67"/>
        <v>3801.2400482162143</v>
      </c>
      <c r="AE109" s="752">
        <f t="shared" si="68"/>
        <v>194.89374486049576</v>
      </c>
      <c r="AF109" s="754">
        <f t="shared" si="69"/>
        <v>129.9291632403305</v>
      </c>
      <c r="AH109" s="750">
        <f>'Recycling - Case 2'!AM199</f>
        <v>0</v>
      </c>
      <c r="AI109" s="751">
        <f>Parameters!S244</f>
        <v>0.71500000000000008</v>
      </c>
      <c r="AJ109" s="751">
        <f t="shared" si="70"/>
        <v>0.4</v>
      </c>
      <c r="AK109" s="752">
        <f t="shared" si="71"/>
        <v>0</v>
      </c>
      <c r="AL109" s="752">
        <f t="shared" si="72"/>
        <v>0</v>
      </c>
      <c r="AM109" s="753">
        <f t="shared" si="73"/>
        <v>0</v>
      </c>
      <c r="AN109" s="752">
        <f t="shared" si="74"/>
        <v>3801.2400482162143</v>
      </c>
      <c r="AO109" s="752">
        <f t="shared" si="75"/>
        <v>194.89374486049576</v>
      </c>
      <c r="AP109" s="754">
        <f t="shared" si="76"/>
        <v>129.9291632403305</v>
      </c>
      <c r="AR109" s="901">
        <f>'Recycling - Case 2'!G119</f>
        <v>778.47813069133542</v>
      </c>
      <c r="AS109" s="902">
        <v>1</v>
      </c>
      <c r="AT109" s="902">
        <f t="shared" si="77"/>
        <v>0.05</v>
      </c>
      <c r="AU109" s="903">
        <f t="shared" si="78"/>
        <v>19.461953267283388</v>
      </c>
      <c r="AV109" s="903">
        <f t="shared" si="79"/>
        <v>19.461953267283388</v>
      </c>
      <c r="AW109" s="279">
        <f t="shared" si="80"/>
        <v>0</v>
      </c>
      <c r="AX109" s="903">
        <f t="shared" si="44"/>
        <v>259.95043898363411</v>
      </c>
      <c r="AY109" s="903">
        <f t="shared" si="49"/>
        <v>14.87097744062217</v>
      </c>
      <c r="AZ109" s="904">
        <f t="shared" si="47"/>
        <v>9.9139849604147798</v>
      </c>
      <c r="BB109" s="913">
        <f t="shared" si="81"/>
        <v>240.49787022378248</v>
      </c>
      <c r="BC109" s="914">
        <f t="shared" si="82"/>
        <v>129.9291632403305</v>
      </c>
      <c r="BD109" s="933">
        <f t="shared" si="90"/>
        <v>9.9139849604147798</v>
      </c>
      <c r="BE109" s="914">
        <f t="shared" si="54"/>
        <v>380.34101842452776</v>
      </c>
      <c r="BF109" s="145">
        <v>0</v>
      </c>
      <c r="BG109" s="927">
        <f t="shared" si="83"/>
        <v>380.34101842452776</v>
      </c>
      <c r="BI109" s="913">
        <f t="shared" si="84"/>
        <v>240.49787022378248</v>
      </c>
      <c r="BJ109" s="914">
        <f t="shared" si="85"/>
        <v>129.9291632403305</v>
      </c>
      <c r="BK109" s="933">
        <f t="shared" si="86"/>
        <v>9.9139849604147798</v>
      </c>
      <c r="BL109" s="914">
        <f t="shared" si="55"/>
        <v>380.34101842452776</v>
      </c>
      <c r="BM109" s="145">
        <v>0</v>
      </c>
      <c r="BN109" s="927">
        <f t="shared" si="87"/>
        <v>380.34101842452776</v>
      </c>
    </row>
    <row r="110" spans="1:66">
      <c r="A110" s="805">
        <f>'Input data'!A140</f>
        <v>2040</v>
      </c>
      <c r="B110" s="728">
        <f>'Input data'!B140</f>
        <v>69.713937000000001</v>
      </c>
      <c r="C110" s="728">
        <f>'Recycling - Case 2'!AK120/B110</f>
        <v>276.49293366963042</v>
      </c>
      <c r="D110" s="729">
        <f>'Recycling - Case 2'!AM120</f>
        <v>0.11562950855664111</v>
      </c>
      <c r="E110" s="729">
        <f>'Recycling - Case 2'!BE120</f>
        <v>0.21577904145288734</v>
      </c>
      <c r="F110" s="729">
        <f>'Recycling - Case 2'!BF120</f>
        <v>0.27366620069354142</v>
      </c>
      <c r="G110" s="729">
        <f>'Recycling - Case 2'!BG120</f>
        <v>5.436635724754707E-2</v>
      </c>
      <c r="H110" s="729">
        <f>'Recycling - Case 2'!BH120</f>
        <v>0</v>
      </c>
      <c r="I110" s="729">
        <f>'Recycling - Case 2'!BI120</f>
        <v>0</v>
      </c>
      <c r="J110" s="729">
        <f>'Recycling - Case 2'!BJ120</f>
        <v>0</v>
      </c>
      <c r="K110" s="729">
        <f>'Recycling - Case 2'!BK120</f>
        <v>0.45618840060602406</v>
      </c>
      <c r="L110" s="730">
        <f t="shared" si="89"/>
        <v>0.99999999999999989</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0.10884663925566021</v>
      </c>
      <c r="Q110" s="734">
        <f t="shared" si="57"/>
        <v>121.29903745707068</v>
      </c>
      <c r="R110" s="734">
        <f t="shared" si="58"/>
        <v>121.29903745707068</v>
      </c>
      <c r="S110" s="737">
        <f t="shared" si="59"/>
        <v>0</v>
      </c>
      <c r="T110" s="734">
        <f t="shared" si="60"/>
        <v>6929.4333227334328</v>
      </c>
      <c r="U110" s="734">
        <f t="shared" si="61"/>
        <v>349.06050908131783</v>
      </c>
      <c r="V110" s="741">
        <f t="shared" si="62"/>
        <v>232.70700605421189</v>
      </c>
      <c r="X110" s="750">
        <f>'Recycling - Case 2'!AM160</f>
        <v>0</v>
      </c>
      <c r="Y110" s="751">
        <f>Parameters!S245</f>
        <v>0.71500000000000008</v>
      </c>
      <c r="Z110" s="751">
        <f t="shared" si="63"/>
        <v>0.4</v>
      </c>
      <c r="AA110" s="752">
        <f t="shared" si="64"/>
        <v>0</v>
      </c>
      <c r="AB110" s="752">
        <f t="shared" si="65"/>
        <v>0</v>
      </c>
      <c r="AC110" s="753">
        <f t="shared" si="66"/>
        <v>0</v>
      </c>
      <c r="AD110" s="752">
        <f t="shared" si="67"/>
        <v>3615.8513834537757</v>
      </c>
      <c r="AE110" s="752">
        <f t="shared" si="68"/>
        <v>185.38866476243837</v>
      </c>
      <c r="AF110" s="754">
        <f t="shared" si="69"/>
        <v>123.59244317495892</v>
      </c>
      <c r="AH110" s="750">
        <f>'Recycling - Case 2'!AM200</f>
        <v>0</v>
      </c>
      <c r="AI110" s="751">
        <f>Parameters!S245</f>
        <v>0.71500000000000008</v>
      </c>
      <c r="AJ110" s="751">
        <f t="shared" si="70"/>
        <v>0.4</v>
      </c>
      <c r="AK110" s="752">
        <f t="shared" si="71"/>
        <v>0</v>
      </c>
      <c r="AL110" s="752">
        <f t="shared" si="72"/>
        <v>0</v>
      </c>
      <c r="AM110" s="753">
        <f t="shared" si="73"/>
        <v>0</v>
      </c>
      <c r="AN110" s="752">
        <f t="shared" si="74"/>
        <v>3615.8513834537757</v>
      </c>
      <c r="AO110" s="752">
        <f t="shared" si="75"/>
        <v>185.38866476243837</v>
      </c>
      <c r="AP110" s="754">
        <f t="shared" si="76"/>
        <v>123.59244317495892</v>
      </c>
      <c r="AR110" s="901">
        <f>'Recycling - Case 2'!G120</f>
        <v>783.61629956507727</v>
      </c>
      <c r="AS110" s="902">
        <v>1</v>
      </c>
      <c r="AT110" s="902">
        <f t="shared" si="77"/>
        <v>0.05</v>
      </c>
      <c r="AU110" s="903">
        <f t="shared" si="78"/>
        <v>19.590407489126932</v>
      </c>
      <c r="AV110" s="903">
        <f t="shared" si="79"/>
        <v>19.590407489126932</v>
      </c>
      <c r="AW110" s="279">
        <f t="shared" si="80"/>
        <v>0</v>
      </c>
      <c r="AX110" s="903">
        <f t="shared" si="44"/>
        <v>264.40251141356981</v>
      </c>
      <c r="AY110" s="903">
        <f t="shared" si="49"/>
        <v>15.138335059191228</v>
      </c>
      <c r="AZ110" s="904">
        <f t="shared" si="47"/>
        <v>10.092223372794152</v>
      </c>
      <c r="BB110" s="913">
        <f t="shared" si="81"/>
        <v>232.70700605421189</v>
      </c>
      <c r="BC110" s="914">
        <f t="shared" si="82"/>
        <v>123.59244317495892</v>
      </c>
      <c r="BD110" s="933">
        <f t="shared" si="90"/>
        <v>10.092223372794152</v>
      </c>
      <c r="BE110" s="914">
        <f t="shared" si="54"/>
        <v>366.39167260196496</v>
      </c>
      <c r="BF110" s="145">
        <v>0</v>
      </c>
      <c r="BG110" s="927">
        <f t="shared" si="83"/>
        <v>366.39167260196496</v>
      </c>
      <c r="BI110" s="913">
        <f t="shared" si="84"/>
        <v>232.70700605421189</v>
      </c>
      <c r="BJ110" s="914">
        <f t="shared" si="85"/>
        <v>123.59244317495892</v>
      </c>
      <c r="BK110" s="933">
        <f t="shared" si="86"/>
        <v>10.092223372794152</v>
      </c>
      <c r="BL110" s="914">
        <f t="shared" si="55"/>
        <v>366.39167260196496</v>
      </c>
      <c r="BM110" s="145">
        <v>0</v>
      </c>
      <c r="BN110" s="927">
        <f t="shared" si="87"/>
        <v>366.39167260196496</v>
      </c>
    </row>
    <row r="111" spans="1:66">
      <c r="A111" s="805">
        <f>'Input data'!A141</f>
        <v>2041</v>
      </c>
      <c r="B111" s="728">
        <f>'Input data'!B141</f>
        <v>70.160651999999999</v>
      </c>
      <c r="C111" s="728">
        <f>'Recycling - Case 2'!AK121/B111</f>
        <v>275.59435695219071</v>
      </c>
      <c r="D111" s="729">
        <f>'Recycling - Case 2'!AM121</f>
        <v>0.11526790209473226</v>
      </c>
      <c r="E111" s="729">
        <f>'Recycling - Case 2'!BE121</f>
        <v>0.21625623915139036</v>
      </c>
      <c r="F111" s="729">
        <f>'Recycling - Case 2'!BF121</f>
        <v>0.27427141647469289</v>
      </c>
      <c r="G111" s="729">
        <f>'Recycling - Case 2'!BG121</f>
        <v>5.4251096588392944E-2</v>
      </c>
      <c r="H111" s="729">
        <f>'Recycling - Case 2'!BH121</f>
        <v>0</v>
      </c>
      <c r="I111" s="729">
        <f>'Recycling - Case 2'!BI121</f>
        <v>0</v>
      </c>
      <c r="J111" s="729">
        <f>'Recycling - Case 2'!BJ121</f>
        <v>0</v>
      </c>
      <c r="K111" s="729">
        <f>'Recycling - Case 2'!BK121</f>
        <v>0.45522124778552364</v>
      </c>
      <c r="L111" s="730">
        <f t="shared" si="89"/>
        <v>0.99999999999999989</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0.10899315780300431</v>
      </c>
      <c r="Q111" s="734">
        <f t="shared" si="57"/>
        <v>121.46231818750006</v>
      </c>
      <c r="R111" s="734">
        <f t="shared" si="58"/>
        <v>121.46231818750006</v>
      </c>
      <c r="S111" s="737">
        <f t="shared" si="59"/>
        <v>0</v>
      </c>
      <c r="T111" s="734">
        <f t="shared" si="60"/>
        <v>6712.9431898872945</v>
      </c>
      <c r="U111" s="734">
        <f t="shared" si="61"/>
        <v>337.95245103363902</v>
      </c>
      <c r="V111" s="741">
        <f t="shared" si="62"/>
        <v>225.30163402242601</v>
      </c>
      <c r="X111" s="750">
        <f>'Recycling - Case 2'!AM161</f>
        <v>0</v>
      </c>
      <c r="Y111" s="751">
        <f>Parameters!S246</f>
        <v>0.71500000000000008</v>
      </c>
      <c r="Z111" s="751">
        <f t="shared" si="63"/>
        <v>0.4</v>
      </c>
      <c r="AA111" s="752">
        <f t="shared" si="64"/>
        <v>0</v>
      </c>
      <c r="AB111" s="752">
        <f t="shared" si="65"/>
        <v>0</v>
      </c>
      <c r="AC111" s="753">
        <f t="shared" si="66"/>
        <v>0</v>
      </c>
      <c r="AD111" s="752">
        <f t="shared" si="67"/>
        <v>3439.5042305628458</v>
      </c>
      <c r="AE111" s="752">
        <f t="shared" si="68"/>
        <v>176.34715289093003</v>
      </c>
      <c r="AF111" s="754">
        <f t="shared" si="69"/>
        <v>117.56476859395336</v>
      </c>
      <c r="AH111" s="750">
        <f>'Recycling - Case 2'!AM201</f>
        <v>0</v>
      </c>
      <c r="AI111" s="751">
        <f>Parameters!S246</f>
        <v>0.71500000000000008</v>
      </c>
      <c r="AJ111" s="751">
        <f t="shared" si="70"/>
        <v>0.4</v>
      </c>
      <c r="AK111" s="752">
        <f t="shared" si="71"/>
        <v>0</v>
      </c>
      <c r="AL111" s="752">
        <f t="shared" si="72"/>
        <v>0</v>
      </c>
      <c r="AM111" s="753">
        <f t="shared" si="73"/>
        <v>0</v>
      </c>
      <c r="AN111" s="752">
        <f t="shared" si="74"/>
        <v>3439.5042305628458</v>
      </c>
      <c r="AO111" s="752">
        <f t="shared" si="75"/>
        <v>176.34715289093003</v>
      </c>
      <c r="AP111" s="754">
        <f t="shared" si="76"/>
        <v>117.56476859395336</v>
      </c>
      <c r="AR111" s="901">
        <f>'Recycling - Case 2'!G121</f>
        <v>788.63757895803724</v>
      </c>
      <c r="AS111" s="902">
        <v>1</v>
      </c>
      <c r="AT111" s="902">
        <f t="shared" si="77"/>
        <v>0.05</v>
      </c>
      <c r="AU111" s="903">
        <f t="shared" si="78"/>
        <v>19.715939473950932</v>
      </c>
      <c r="AV111" s="903">
        <f t="shared" si="79"/>
        <v>19.715939473950932</v>
      </c>
      <c r="AW111" s="279">
        <f t="shared" si="80"/>
        <v>0</v>
      </c>
      <c r="AX111" s="903">
        <f t="shared" si="44"/>
        <v>268.72084731385553</v>
      </c>
      <c r="AY111" s="903">
        <f t="shared" si="49"/>
        <v>15.39760357366524</v>
      </c>
      <c r="AZ111" s="904">
        <f t="shared" si="47"/>
        <v>10.26506904911016</v>
      </c>
      <c r="BB111" s="913">
        <f t="shared" si="81"/>
        <v>225.30163402242601</v>
      </c>
      <c r="BC111" s="914">
        <f t="shared" si="82"/>
        <v>117.56476859395336</v>
      </c>
      <c r="BD111" s="933">
        <f t="shared" si="90"/>
        <v>10.26506904911016</v>
      </c>
      <c r="BE111" s="914">
        <f t="shared" si="54"/>
        <v>353.13147166548953</v>
      </c>
      <c r="BF111" s="145">
        <v>0</v>
      </c>
      <c r="BG111" s="927">
        <f t="shared" si="83"/>
        <v>353.13147166548953</v>
      </c>
      <c r="BI111" s="913">
        <f t="shared" si="84"/>
        <v>225.30163402242601</v>
      </c>
      <c r="BJ111" s="914">
        <f t="shared" si="85"/>
        <v>117.56476859395336</v>
      </c>
      <c r="BK111" s="933">
        <f t="shared" si="86"/>
        <v>10.26506904911016</v>
      </c>
      <c r="BL111" s="914">
        <f t="shared" si="55"/>
        <v>353.13147166548953</v>
      </c>
      <c r="BM111" s="145">
        <v>0</v>
      </c>
      <c r="BN111" s="927">
        <f t="shared" si="87"/>
        <v>353.13147166548953</v>
      </c>
    </row>
    <row r="112" spans="1:66">
      <c r="A112" s="805">
        <f>'Input data'!A142</f>
        <v>2042</v>
      </c>
      <c r="B112" s="728">
        <f>'Input data'!B142</f>
        <v>70.595131999999992</v>
      </c>
      <c r="C112" s="728">
        <f>'Recycling - Case 2'!AK122/B112</f>
        <v>274.7317268915557</v>
      </c>
      <c r="D112" s="729">
        <f>'Recycling - Case 2'!AM122</f>
        <v>0.11491818424197461</v>
      </c>
      <c r="E112" s="729">
        <f>'Recycling - Case 2'!BE122</f>
        <v>0.21671267242349809</v>
      </c>
      <c r="F112" s="729">
        <f>'Recycling - Case 2'!BF122</f>
        <v>0.27485029734563748</v>
      </c>
      <c r="G112" s="729">
        <f>'Recycling - Case 2'!BG122</f>
        <v>5.4140851295995239E-2</v>
      </c>
      <c r="H112" s="729">
        <f>'Recycling - Case 2'!BH122</f>
        <v>0</v>
      </c>
      <c r="I112" s="729">
        <f>'Recycling - Case 2'!BI122</f>
        <v>0</v>
      </c>
      <c r="J112" s="729">
        <f>'Recycling - Case 2'!BJ122</f>
        <v>0</v>
      </c>
      <c r="K112" s="729">
        <f>'Recycling - Case 2'!BK122</f>
        <v>0.45429617893486901</v>
      </c>
      <c r="L112" s="730">
        <f t="shared" si="89"/>
        <v>0.99999999999999978</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0.10913330085105032</v>
      </c>
      <c r="Q112" s="734">
        <f t="shared" si="57"/>
        <v>121.61849404144033</v>
      </c>
      <c r="R112" s="734">
        <f t="shared" si="58"/>
        <v>121.61849404144033</v>
      </c>
      <c r="S112" s="737">
        <f t="shared" si="59"/>
        <v>0</v>
      </c>
      <c r="T112" s="734">
        <f t="shared" si="60"/>
        <v>6507.1675812639187</v>
      </c>
      <c r="U112" s="734">
        <f t="shared" si="61"/>
        <v>327.39410266481599</v>
      </c>
      <c r="V112" s="741">
        <f t="shared" si="62"/>
        <v>218.26273510987733</v>
      </c>
      <c r="X112" s="750">
        <f>'Recycling - Case 2'!AM162</f>
        <v>12.278243535136586</v>
      </c>
      <c r="Y112" s="751">
        <f>Parameters!S247</f>
        <v>0.71500000000000008</v>
      </c>
      <c r="Z112" s="751">
        <f t="shared" si="63"/>
        <v>0.4</v>
      </c>
      <c r="AA112" s="752">
        <f t="shared" si="64"/>
        <v>1.755788825524532</v>
      </c>
      <c r="AB112" s="752">
        <f t="shared" si="65"/>
        <v>1.755788825524532</v>
      </c>
      <c r="AC112" s="753">
        <f t="shared" si="66"/>
        <v>0</v>
      </c>
      <c r="AD112" s="752">
        <f t="shared" si="67"/>
        <v>3273.5134186315918</v>
      </c>
      <c r="AE112" s="752">
        <f t="shared" si="68"/>
        <v>167.74660075677883</v>
      </c>
      <c r="AF112" s="754">
        <f t="shared" si="69"/>
        <v>111.83106717118589</v>
      </c>
      <c r="AH112" s="750">
        <f>'Recycling - Case 2'!AM202</f>
        <v>12.278243535136586</v>
      </c>
      <c r="AI112" s="751">
        <f>Parameters!S247</f>
        <v>0.71500000000000008</v>
      </c>
      <c r="AJ112" s="751">
        <f t="shared" si="70"/>
        <v>0.4</v>
      </c>
      <c r="AK112" s="752">
        <f t="shared" si="71"/>
        <v>1.755788825524532</v>
      </c>
      <c r="AL112" s="752">
        <f t="shared" si="72"/>
        <v>1.755788825524532</v>
      </c>
      <c r="AM112" s="753">
        <f t="shared" si="73"/>
        <v>0</v>
      </c>
      <c r="AN112" s="752">
        <f t="shared" si="74"/>
        <v>3273.5134186315918</v>
      </c>
      <c r="AO112" s="752">
        <f t="shared" si="75"/>
        <v>167.74660075677883</v>
      </c>
      <c r="AP112" s="754">
        <f t="shared" si="76"/>
        <v>111.83106717118589</v>
      </c>
      <c r="AR112" s="901">
        <f>'Recycling - Case 2'!G122</f>
        <v>793.52133139673583</v>
      </c>
      <c r="AS112" s="902">
        <v>1</v>
      </c>
      <c r="AT112" s="902">
        <f t="shared" si="77"/>
        <v>0.05</v>
      </c>
      <c r="AU112" s="903">
        <f t="shared" si="78"/>
        <v>19.838033284918396</v>
      </c>
      <c r="AV112" s="903">
        <f t="shared" si="79"/>
        <v>19.838033284918396</v>
      </c>
      <c r="AW112" s="279">
        <f t="shared" si="80"/>
        <v>0</v>
      </c>
      <c r="AX112" s="903">
        <f t="shared" si="44"/>
        <v>272.90979671981563</v>
      </c>
      <c r="AY112" s="903">
        <f t="shared" si="49"/>
        <v>15.649083878958262</v>
      </c>
      <c r="AZ112" s="904">
        <f t="shared" si="47"/>
        <v>10.432722585972174</v>
      </c>
      <c r="BB112" s="913">
        <f t="shared" si="81"/>
        <v>218.26273510987733</v>
      </c>
      <c r="BC112" s="914">
        <f t="shared" si="82"/>
        <v>111.83106717118589</v>
      </c>
      <c r="BD112" s="933">
        <f t="shared" si="90"/>
        <v>10.432722585972174</v>
      </c>
      <c r="BE112" s="914">
        <f t="shared" si="54"/>
        <v>340.52652486703539</v>
      </c>
      <c r="BF112" s="145">
        <v>0</v>
      </c>
      <c r="BG112" s="927">
        <f t="shared" si="83"/>
        <v>340.52652486703539</v>
      </c>
      <c r="BI112" s="913">
        <f t="shared" si="84"/>
        <v>218.26273510987733</v>
      </c>
      <c r="BJ112" s="914">
        <f t="shared" si="85"/>
        <v>111.83106717118589</v>
      </c>
      <c r="BK112" s="933">
        <f t="shared" si="86"/>
        <v>10.432722585972174</v>
      </c>
      <c r="BL112" s="914">
        <f t="shared" si="55"/>
        <v>340.52652486703539</v>
      </c>
      <c r="BM112" s="145">
        <v>0</v>
      </c>
      <c r="BN112" s="927">
        <f t="shared" si="87"/>
        <v>340.52652486703539</v>
      </c>
    </row>
    <row r="113" spans="1:66">
      <c r="A113" s="805">
        <f>'Input data'!A143</f>
        <v>2043</v>
      </c>
      <c r="B113" s="728">
        <f>'Input data'!B143</f>
        <v>71.016168000000008</v>
      </c>
      <c r="C113" s="728">
        <f>'Recycling - Case 2'!AK123/B113</f>
        <v>273.90624853067283</v>
      </c>
      <c r="D113" s="729">
        <f>'Recycling - Case 2'!AM123</f>
        <v>0.11458114344754869</v>
      </c>
      <c r="E113" s="729">
        <f>'Recycling - Case 2'!BE123</f>
        <v>0.21714791920326412</v>
      </c>
      <c r="F113" s="729">
        <f>'Recycling - Case 2'!BF123</f>
        <v>0.27540230801257098</v>
      </c>
      <c r="G113" s="729">
        <f>'Recycling - Case 2'!BG123</f>
        <v>5.4035723314682892E-2</v>
      </c>
      <c r="H113" s="729">
        <f>'Recycling - Case 2'!BH123</f>
        <v>0</v>
      </c>
      <c r="I113" s="729">
        <f>'Recycling - Case 2'!BI123</f>
        <v>0</v>
      </c>
      <c r="J113" s="729">
        <f>'Recycling - Case 2'!BJ123</f>
        <v>0</v>
      </c>
      <c r="K113" s="729">
        <f>'Recycling - Case 2'!BK123</f>
        <v>0.45341404946948205</v>
      </c>
      <c r="L113" s="730">
        <f t="shared" si="89"/>
        <v>1</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0.10926693880887697</v>
      </c>
      <c r="Q113" s="734">
        <f t="shared" si="57"/>
        <v>121.76742060236084</v>
      </c>
      <c r="R113" s="734">
        <f t="shared" si="58"/>
        <v>121.76742060236084</v>
      </c>
      <c r="S113" s="737">
        <f t="shared" si="59"/>
        <v>0</v>
      </c>
      <c r="T113" s="734">
        <f t="shared" si="60"/>
        <v>6311.5766940577414</v>
      </c>
      <c r="U113" s="734">
        <f t="shared" si="61"/>
        <v>317.35830780853809</v>
      </c>
      <c r="V113" s="741">
        <f t="shared" si="62"/>
        <v>211.57220520569206</v>
      </c>
      <c r="X113" s="750">
        <f>'Recycling - Case 2'!AM163</f>
        <v>92.140621210098971</v>
      </c>
      <c r="Y113" s="751">
        <f>Parameters!S248</f>
        <v>0.71500000000000008</v>
      </c>
      <c r="Z113" s="751">
        <f t="shared" si="63"/>
        <v>0.4</v>
      </c>
      <c r="AA113" s="752">
        <f t="shared" si="64"/>
        <v>13.176108833044156</v>
      </c>
      <c r="AB113" s="752">
        <f t="shared" si="65"/>
        <v>13.176108833044156</v>
      </c>
      <c r="AC113" s="753">
        <f t="shared" si="66"/>
        <v>0</v>
      </c>
      <c r="AD113" s="752">
        <f t="shared" si="67"/>
        <v>3127.038394133338</v>
      </c>
      <c r="AE113" s="752">
        <f t="shared" si="68"/>
        <v>159.65113333129781</v>
      </c>
      <c r="AF113" s="754">
        <f t="shared" si="69"/>
        <v>106.43408888753187</v>
      </c>
      <c r="AH113" s="750">
        <f>'Recycling - Case 2'!AM203</f>
        <v>92.140621210098971</v>
      </c>
      <c r="AI113" s="751">
        <f>Parameters!S248</f>
        <v>0.71500000000000008</v>
      </c>
      <c r="AJ113" s="751">
        <f t="shared" si="70"/>
        <v>0.4</v>
      </c>
      <c r="AK113" s="752">
        <f t="shared" si="71"/>
        <v>13.176108833044156</v>
      </c>
      <c r="AL113" s="752">
        <f t="shared" si="72"/>
        <v>13.176108833044156</v>
      </c>
      <c r="AM113" s="753">
        <f t="shared" si="73"/>
        <v>0</v>
      </c>
      <c r="AN113" s="752">
        <f t="shared" si="74"/>
        <v>3127.038394133338</v>
      </c>
      <c r="AO113" s="752">
        <f t="shared" si="75"/>
        <v>159.65113333129781</v>
      </c>
      <c r="AP113" s="754">
        <f t="shared" si="76"/>
        <v>106.43408888753187</v>
      </c>
      <c r="AR113" s="901">
        <f>'Recycling - Case 2'!G123</f>
        <v>798.25396717232968</v>
      </c>
      <c r="AS113" s="902">
        <v>1</v>
      </c>
      <c r="AT113" s="902">
        <f t="shared" si="77"/>
        <v>0.05</v>
      </c>
      <c r="AU113" s="903">
        <f t="shared" si="78"/>
        <v>19.956349179308244</v>
      </c>
      <c r="AV113" s="903">
        <f t="shared" si="79"/>
        <v>19.956349179308244</v>
      </c>
      <c r="AW113" s="279">
        <f t="shared" si="80"/>
        <v>0</v>
      </c>
      <c r="AX113" s="903">
        <f t="shared" si="44"/>
        <v>276.97311659771754</v>
      </c>
      <c r="AY113" s="903">
        <f t="shared" si="49"/>
        <v>15.893029301406331</v>
      </c>
      <c r="AZ113" s="904">
        <f t="shared" si="47"/>
        <v>10.595352867604221</v>
      </c>
      <c r="BB113" s="913">
        <f t="shared" si="81"/>
        <v>211.57220520569206</v>
      </c>
      <c r="BC113" s="914">
        <f t="shared" si="82"/>
        <v>106.43408888753187</v>
      </c>
      <c r="BD113" s="933">
        <f t="shared" si="90"/>
        <v>10.595352867604221</v>
      </c>
      <c r="BE113" s="914">
        <f t="shared" si="54"/>
        <v>328.60164696082813</v>
      </c>
      <c r="BF113" s="145">
        <v>0</v>
      </c>
      <c r="BG113" s="927">
        <f t="shared" si="83"/>
        <v>328.60164696082813</v>
      </c>
      <c r="BI113" s="913">
        <f t="shared" si="84"/>
        <v>211.57220520569206</v>
      </c>
      <c r="BJ113" s="914">
        <f t="shared" si="85"/>
        <v>106.43408888753187</v>
      </c>
      <c r="BK113" s="933">
        <f t="shared" si="86"/>
        <v>10.595352867604221</v>
      </c>
      <c r="BL113" s="914">
        <f t="shared" si="55"/>
        <v>328.60164696082813</v>
      </c>
      <c r="BM113" s="145">
        <v>0</v>
      </c>
      <c r="BN113" s="927">
        <f t="shared" si="87"/>
        <v>328.60164696082813</v>
      </c>
    </row>
    <row r="114" spans="1:66">
      <c r="A114" s="805">
        <f>'Input data'!A144</f>
        <v>2044</v>
      </c>
      <c r="B114" s="728">
        <f>'Input data'!B144</f>
        <v>71.423670999999999</v>
      </c>
      <c r="C114" s="728">
        <f>'Recycling - Case 2'!AK124/B114</f>
        <v>273.11692510811952</v>
      </c>
      <c r="D114" s="729">
        <f>'Recycling - Case 2'!AM124</f>
        <v>0.11425666504117539</v>
      </c>
      <c r="E114" s="729">
        <f>'Recycling - Case 2'!BE124</f>
        <v>0.21756271051573128</v>
      </c>
      <c r="F114" s="729">
        <f>'Recycling - Case 2'!BF124</f>
        <v>0.27592837561301664</v>
      </c>
      <c r="G114" s="729">
        <f>'Recycling - Case 2'!BG124</f>
        <v>5.3935536075229856E-2</v>
      </c>
      <c r="H114" s="729">
        <f>'Recycling - Case 2'!BH124</f>
        <v>0</v>
      </c>
      <c r="I114" s="729">
        <f>'Recycling - Case 2'!BI124</f>
        <v>0</v>
      </c>
      <c r="J114" s="729">
        <f>'Recycling - Case 2'!BJ124</f>
        <v>0</v>
      </c>
      <c r="K114" s="729">
        <f>'Recycling - Case 2'!BK124</f>
        <v>0.45257337779602214</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0.10939429613005497</v>
      </c>
      <c r="Q114" s="734">
        <f t="shared" si="57"/>
        <v>121.90934800202741</v>
      </c>
      <c r="R114" s="734">
        <f t="shared" si="58"/>
        <v>121.90934800202741</v>
      </c>
      <c r="S114" s="737">
        <f t="shared" si="59"/>
        <v>0</v>
      </c>
      <c r="T114" s="734">
        <f t="shared" si="60"/>
        <v>6125.6668143826919</v>
      </c>
      <c r="U114" s="734">
        <f t="shared" si="61"/>
        <v>307.81922767707692</v>
      </c>
      <c r="V114" s="741">
        <f t="shared" si="62"/>
        <v>205.21281845138461</v>
      </c>
      <c r="X114" s="750">
        <f>'Recycling - Case 2'!AM164</f>
        <v>168.54854599023454</v>
      </c>
      <c r="Y114" s="751">
        <f>Parameters!S249</f>
        <v>0.71500000000000008</v>
      </c>
      <c r="Z114" s="751">
        <f t="shared" si="63"/>
        <v>0.4</v>
      </c>
      <c r="AA114" s="752">
        <f t="shared" si="64"/>
        <v>24.102442076603541</v>
      </c>
      <c r="AB114" s="752">
        <f t="shared" si="65"/>
        <v>24.102442076603541</v>
      </c>
      <c r="AC114" s="753">
        <f t="shared" si="66"/>
        <v>0</v>
      </c>
      <c r="AD114" s="752">
        <f t="shared" si="67"/>
        <v>2998.6333741196954</v>
      </c>
      <c r="AE114" s="752">
        <f t="shared" si="68"/>
        <v>152.50746209024595</v>
      </c>
      <c r="AF114" s="754">
        <f t="shared" si="69"/>
        <v>101.6716413934973</v>
      </c>
      <c r="AH114" s="750">
        <f>'Recycling - Case 2'!AM204</f>
        <v>168.54854599023454</v>
      </c>
      <c r="AI114" s="751">
        <f>Parameters!S249</f>
        <v>0.71500000000000008</v>
      </c>
      <c r="AJ114" s="751">
        <f t="shared" si="70"/>
        <v>0.4</v>
      </c>
      <c r="AK114" s="752">
        <f t="shared" si="71"/>
        <v>24.102442076603541</v>
      </c>
      <c r="AL114" s="752">
        <f t="shared" si="72"/>
        <v>24.102442076603541</v>
      </c>
      <c r="AM114" s="753">
        <f t="shared" si="73"/>
        <v>0</v>
      </c>
      <c r="AN114" s="752">
        <f t="shared" si="74"/>
        <v>2998.6333741196954</v>
      </c>
      <c r="AO114" s="752">
        <f t="shared" si="75"/>
        <v>152.50746209024595</v>
      </c>
      <c r="AP114" s="754">
        <f t="shared" si="76"/>
        <v>101.6716413934973</v>
      </c>
      <c r="AR114" s="901">
        <f>'Recycling - Case 2'!G124</f>
        <v>802.83448588441524</v>
      </c>
      <c r="AS114" s="902">
        <v>1</v>
      </c>
      <c r="AT114" s="902">
        <f t="shared" si="77"/>
        <v>0.05</v>
      </c>
      <c r="AU114" s="903">
        <f t="shared" si="78"/>
        <v>20.070862147110383</v>
      </c>
      <c r="AV114" s="903">
        <f t="shared" si="79"/>
        <v>20.070862147110383</v>
      </c>
      <c r="AW114" s="279">
        <f t="shared" si="80"/>
        <v>0</v>
      </c>
      <c r="AX114" s="903">
        <f t="shared" ref="AX114:AX120" si="91">AV114+(AX113*$E$8)</f>
        <v>280.91432011513558</v>
      </c>
      <c r="AY114" s="903">
        <f t="shared" si="49"/>
        <v>16.129658629692344</v>
      </c>
      <c r="AZ114" s="904">
        <f t="shared" si="47"/>
        <v>10.75310575312823</v>
      </c>
      <c r="BB114" s="913">
        <f t="shared" si="81"/>
        <v>205.21281845138461</v>
      </c>
      <c r="BC114" s="914">
        <f t="shared" si="82"/>
        <v>101.6716413934973</v>
      </c>
      <c r="BD114" s="933">
        <f t="shared" si="90"/>
        <v>10.75310575312823</v>
      </c>
      <c r="BE114" s="914">
        <f t="shared" si="54"/>
        <v>317.63756559801016</v>
      </c>
      <c r="BF114" s="145">
        <v>0</v>
      </c>
      <c r="BG114" s="927">
        <f t="shared" si="83"/>
        <v>317.63756559801016</v>
      </c>
      <c r="BI114" s="913">
        <f t="shared" si="84"/>
        <v>205.21281845138461</v>
      </c>
      <c r="BJ114" s="914">
        <f t="shared" si="85"/>
        <v>101.6716413934973</v>
      </c>
      <c r="BK114" s="933">
        <f t="shared" si="86"/>
        <v>10.75310575312823</v>
      </c>
      <c r="BL114" s="914">
        <f t="shared" si="55"/>
        <v>317.63756559801016</v>
      </c>
      <c r="BM114" s="145">
        <v>0</v>
      </c>
      <c r="BN114" s="927">
        <f t="shared" si="87"/>
        <v>317.63756559801016</v>
      </c>
    </row>
    <row r="115" spans="1:66">
      <c r="A115" s="805">
        <f>'Input data'!A145</f>
        <v>2045</v>
      </c>
      <c r="B115" s="728">
        <f>'Input data'!B145</f>
        <v>71.816201000000007</v>
      </c>
      <c r="C115" s="728">
        <f>'Recycling - Case 2'!AK125/B115</f>
        <v>272.36539433929323</v>
      </c>
      <c r="D115" s="729">
        <f>'Recycling - Case 2'!AM125</f>
        <v>0.11394570800846256</v>
      </c>
      <c r="E115" s="729">
        <f>'Recycling - Case 2'!BE125</f>
        <v>0.21795638223244546</v>
      </c>
      <c r="F115" s="729">
        <f>'Recycling - Case 2'!BF125</f>
        <v>0.27642765785242351</v>
      </c>
      <c r="G115" s="729">
        <f>'Recycling - Case 2'!BG125</f>
        <v>5.3840449988894687E-2</v>
      </c>
      <c r="H115" s="729">
        <f>'Recycling - Case 2'!BH125</f>
        <v>0</v>
      </c>
      <c r="I115" s="729">
        <f>'Recycling - Case 2'!BI125</f>
        <v>0</v>
      </c>
      <c r="J115" s="729">
        <f>'Recycling - Case 2'!BJ125</f>
        <v>0</v>
      </c>
      <c r="K115" s="729">
        <f>'Recycling - Case 2'!BK125</f>
        <v>0.45177550992623622</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0.1095151689009094</v>
      </c>
      <c r="Q115" s="734">
        <f t="shared" si="57"/>
        <v>122.04404899839878</v>
      </c>
      <c r="R115" s="734">
        <f t="shared" si="58"/>
        <v>122.04404899839878</v>
      </c>
      <c r="S115" s="737">
        <f t="shared" si="59"/>
        <v>0</v>
      </c>
      <c r="T115" s="734">
        <f t="shared" si="60"/>
        <v>5948.958567526769</v>
      </c>
      <c r="U115" s="734">
        <f t="shared" si="61"/>
        <v>298.75229585432174</v>
      </c>
      <c r="V115" s="741">
        <f t="shared" si="62"/>
        <v>199.1681972362145</v>
      </c>
      <c r="X115" s="750">
        <f>'Recycling - Case 2'!AM165</f>
        <v>209.69229562499453</v>
      </c>
      <c r="Y115" s="751">
        <f>Parameters!S250</f>
        <v>0.71500000000000008</v>
      </c>
      <c r="Z115" s="751">
        <f t="shared" si="63"/>
        <v>0.4</v>
      </c>
      <c r="AA115" s="752">
        <f t="shared" si="64"/>
        <v>29.985998274374221</v>
      </c>
      <c r="AB115" s="752">
        <f t="shared" si="65"/>
        <v>29.985998274374221</v>
      </c>
      <c r="AC115" s="753">
        <f t="shared" si="66"/>
        <v>0</v>
      </c>
      <c r="AD115" s="752">
        <f t="shared" si="67"/>
        <v>2882.3742970268863</v>
      </c>
      <c r="AE115" s="752">
        <f t="shared" si="68"/>
        <v>146.24507536718329</v>
      </c>
      <c r="AF115" s="754">
        <f t="shared" si="69"/>
        <v>97.496716911455522</v>
      </c>
      <c r="AH115" s="750">
        <f>'Recycling - Case 2'!AM205</f>
        <v>209.69229562499453</v>
      </c>
      <c r="AI115" s="751">
        <f>Parameters!S250</f>
        <v>0.71500000000000008</v>
      </c>
      <c r="AJ115" s="751">
        <f t="shared" si="70"/>
        <v>0.4</v>
      </c>
      <c r="AK115" s="752">
        <f t="shared" si="71"/>
        <v>29.985998274374221</v>
      </c>
      <c r="AL115" s="752">
        <f t="shared" si="72"/>
        <v>29.985998274374221</v>
      </c>
      <c r="AM115" s="753">
        <f t="shared" si="73"/>
        <v>0</v>
      </c>
      <c r="AN115" s="752">
        <f t="shared" si="74"/>
        <v>2882.3742970268863</v>
      </c>
      <c r="AO115" s="752">
        <f t="shared" si="75"/>
        <v>146.24507536718329</v>
      </c>
      <c r="AP115" s="754">
        <f t="shared" si="76"/>
        <v>97.496716911455522</v>
      </c>
      <c r="AR115" s="901">
        <f>'Recycling - Case 2'!G125</f>
        <v>807.24670127928368</v>
      </c>
      <c r="AS115" s="902">
        <v>1</v>
      </c>
      <c r="AT115" s="902">
        <f t="shared" si="77"/>
        <v>0.05</v>
      </c>
      <c r="AU115" s="903">
        <f t="shared" si="78"/>
        <v>20.181167531982094</v>
      </c>
      <c r="AV115" s="903">
        <f t="shared" si="79"/>
        <v>20.181167531982094</v>
      </c>
      <c r="AW115" s="279">
        <f t="shared" si="80"/>
        <v>0</v>
      </c>
      <c r="AX115" s="903">
        <f t="shared" si="91"/>
        <v>284.73631119234909</v>
      </c>
      <c r="AY115" s="903">
        <f t="shared" si="49"/>
        <v>16.359176454768583</v>
      </c>
      <c r="AZ115" s="904">
        <f t="shared" si="47"/>
        <v>10.90611763651239</v>
      </c>
      <c r="BB115" s="913">
        <f t="shared" si="81"/>
        <v>199.1681972362145</v>
      </c>
      <c r="BC115" s="914">
        <f t="shared" si="82"/>
        <v>97.496716911455522</v>
      </c>
      <c r="BD115" s="933">
        <f t="shared" si="90"/>
        <v>10.90611763651239</v>
      </c>
      <c r="BE115" s="914">
        <f t="shared" si="54"/>
        <v>307.57103178418237</v>
      </c>
      <c r="BF115" s="145">
        <v>0</v>
      </c>
      <c r="BG115" s="927">
        <f t="shared" si="83"/>
        <v>307.57103178418237</v>
      </c>
      <c r="BI115" s="913">
        <f t="shared" si="84"/>
        <v>199.1681972362145</v>
      </c>
      <c r="BJ115" s="914">
        <f t="shared" si="85"/>
        <v>97.496716911455522</v>
      </c>
      <c r="BK115" s="933">
        <f t="shared" si="86"/>
        <v>10.90611763651239</v>
      </c>
      <c r="BL115" s="914">
        <f t="shared" si="55"/>
        <v>307.57103178418237</v>
      </c>
      <c r="BM115" s="145">
        <v>0</v>
      </c>
      <c r="BN115" s="927">
        <f t="shared" si="87"/>
        <v>307.57103178418237</v>
      </c>
    </row>
    <row r="116" spans="1:66">
      <c r="A116" s="805">
        <f>'Input data'!A146</f>
        <v>2046</v>
      </c>
      <c r="B116" s="728">
        <f>'Input data'!B146</f>
        <v>72.192155</v>
      </c>
      <c r="C116" s="728">
        <f>'Recycling - Case 2'!AK126/B116</f>
        <v>271.65354875238376</v>
      </c>
      <c r="D116" s="729">
        <f>'Recycling - Case 2'!AM126</f>
        <v>0.11364934499467776</v>
      </c>
      <c r="E116" s="729">
        <f>'Recycling - Case 2'!BE126</f>
        <v>0.21832813739953449</v>
      </c>
      <c r="F116" s="729">
        <f>'Recycling - Case 2'!BF126</f>
        <v>0.27689914397767662</v>
      </c>
      <c r="G116" s="729">
        <f>'Recycling - Case 2'!BG126</f>
        <v>5.3750657549121762E-2</v>
      </c>
      <c r="H116" s="729">
        <f>'Recycling - Case 2'!BH126</f>
        <v>0</v>
      </c>
      <c r="I116" s="729">
        <f>'Recycling - Case 2'!BI126</f>
        <v>0</v>
      </c>
      <c r="J116" s="729">
        <f>'Recycling - Case 2'!BJ126</f>
        <v>0</v>
      </c>
      <c r="K116" s="729">
        <f>'Recycling - Case 2'!BK126</f>
        <v>0.4510220610736671</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0.1096293124251142</v>
      </c>
      <c r="Q116" s="734">
        <f t="shared" si="57"/>
        <v>122.17125090111881</v>
      </c>
      <c r="R116" s="734">
        <f t="shared" si="58"/>
        <v>122.17125090111881</v>
      </c>
      <c r="S116" s="737">
        <f t="shared" si="59"/>
        <v>0</v>
      </c>
      <c r="T116" s="734">
        <f>R116+(T115*$C$8)</f>
        <v>5780.9956854681996</v>
      </c>
      <c r="U116" s="734">
        <f t="shared" si="61"/>
        <v>290.13413295968849</v>
      </c>
      <c r="V116" s="741">
        <f t="shared" si="62"/>
        <v>193.42275530645898</v>
      </c>
      <c r="X116" s="750">
        <f>'Recycling - Case 2'!AM166</f>
        <v>318.6362823565658</v>
      </c>
      <c r="Y116" s="751">
        <f>Parameters!S251</f>
        <v>0.71500000000000008</v>
      </c>
      <c r="Z116" s="751">
        <f t="shared" si="63"/>
        <v>0.4</v>
      </c>
      <c r="AA116" s="752">
        <f t="shared" si="64"/>
        <v>45.564988376988914</v>
      </c>
      <c r="AB116" s="752">
        <f t="shared" si="65"/>
        <v>45.564988376988914</v>
      </c>
      <c r="AC116" s="753">
        <f t="shared" si="66"/>
        <v>0</v>
      </c>
      <c r="AD116" s="752">
        <f t="shared" si="67"/>
        <v>2787.3642321335242</v>
      </c>
      <c r="AE116" s="752">
        <f t="shared" si="68"/>
        <v>140.57505327035113</v>
      </c>
      <c r="AF116" s="754">
        <f t="shared" si="69"/>
        <v>93.716702180234094</v>
      </c>
      <c r="AH116" s="750">
        <f>'Recycling - Case 2'!AM206</f>
        <v>318.6362823565658</v>
      </c>
      <c r="AI116" s="751">
        <f>Parameters!S251</f>
        <v>0.71500000000000008</v>
      </c>
      <c r="AJ116" s="751">
        <f t="shared" si="70"/>
        <v>0.4</v>
      </c>
      <c r="AK116" s="752">
        <f t="shared" si="71"/>
        <v>45.564988376988914</v>
      </c>
      <c r="AL116" s="752">
        <f t="shared" si="72"/>
        <v>45.564988376988914</v>
      </c>
      <c r="AM116" s="753">
        <f t="shared" si="73"/>
        <v>0</v>
      </c>
      <c r="AN116" s="752">
        <f t="shared" si="74"/>
        <v>2787.3642321335242</v>
      </c>
      <c r="AO116" s="752">
        <f t="shared" si="75"/>
        <v>140.57505327035113</v>
      </c>
      <c r="AP116" s="754">
        <f t="shared" si="76"/>
        <v>93.716702180234094</v>
      </c>
      <c r="AR116" s="901">
        <f>'Recycling - Case 2'!G126</f>
        <v>811.47259490922863</v>
      </c>
      <c r="AS116" s="902">
        <v>1</v>
      </c>
      <c r="AT116" s="902">
        <f t="shared" si="77"/>
        <v>0.05</v>
      </c>
      <c r="AU116" s="903">
        <f t="shared" si="78"/>
        <v>20.286814872730716</v>
      </c>
      <c r="AV116" s="903">
        <f t="shared" si="79"/>
        <v>20.286814872730716</v>
      </c>
      <c r="AW116" s="279">
        <f t="shared" si="80"/>
        <v>0</v>
      </c>
      <c r="AX116" s="903">
        <f t="shared" si="91"/>
        <v>288.44137417729286</v>
      </c>
      <c r="AY116" s="903">
        <f t="shared" si="49"/>
        <v>16.58175188778695</v>
      </c>
      <c r="AZ116" s="904">
        <f t="shared" si="47"/>
        <v>11.054501258524633</v>
      </c>
      <c r="BB116" s="913">
        <f t="shared" si="81"/>
        <v>193.42275530645898</v>
      </c>
      <c r="BC116" s="914">
        <f t="shared" si="82"/>
        <v>93.716702180234094</v>
      </c>
      <c r="BD116" s="933">
        <f t="shared" si="90"/>
        <v>11.054501258524633</v>
      </c>
      <c r="BE116" s="914">
        <f t="shared" si="54"/>
        <v>298.19395874521769</v>
      </c>
      <c r="BF116" s="145">
        <v>0</v>
      </c>
      <c r="BG116" s="927">
        <f t="shared" si="83"/>
        <v>298.19395874521769</v>
      </c>
      <c r="BI116" s="913">
        <f t="shared" si="84"/>
        <v>193.42275530645898</v>
      </c>
      <c r="BJ116" s="914">
        <f t="shared" si="85"/>
        <v>93.716702180234094</v>
      </c>
      <c r="BK116" s="933">
        <f t="shared" si="86"/>
        <v>11.054501258524633</v>
      </c>
      <c r="BL116" s="914">
        <f t="shared" si="55"/>
        <v>298.19395874521769</v>
      </c>
      <c r="BM116" s="145">
        <v>0</v>
      </c>
      <c r="BN116" s="927">
        <f t="shared" si="87"/>
        <v>298.19395874521769</v>
      </c>
    </row>
    <row r="117" spans="1:66">
      <c r="A117" s="805">
        <f>'Input data'!A147</f>
        <v>2047</v>
      </c>
      <c r="B117" s="728">
        <f>'Input data'!B147</f>
        <v>72.55139299999999</v>
      </c>
      <c r="C117" s="728">
        <f>'Recycling - Case 2'!AK127/B117</f>
        <v>270.98050216574302</v>
      </c>
      <c r="D117" s="729">
        <f>'Recycling - Case 2'!AM127</f>
        <v>0.11336748896483585</v>
      </c>
      <c r="E117" s="729">
        <f>'Recycling - Case 2'!BE127</f>
        <v>0.21867862431449084</v>
      </c>
      <c r="F117" s="729">
        <f>'Recycling - Case 2'!BF127</f>
        <v>0.27734365620538454</v>
      </c>
      <c r="G117" s="729">
        <f>'Recycling - Case 2'!BG127</f>
        <v>5.3666002168407528E-2</v>
      </c>
      <c r="H117" s="729">
        <f>'Recycling - Case 2'!BH127</f>
        <v>0</v>
      </c>
      <c r="I117" s="729">
        <f>'Recycling - Case 2'!BI127</f>
        <v>0</v>
      </c>
      <c r="J117" s="729">
        <f>'Recycling - Case 2'!BJ127</f>
        <v>0</v>
      </c>
      <c r="K117" s="729">
        <f>'Recycling - Case 2'!BK127</f>
        <v>0.45031171731171754</v>
      </c>
      <c r="L117" s="730">
        <f t="shared" si="89"/>
        <v>1.0000000000000004</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0.10973692575561354</v>
      </c>
      <c r="Q117" s="734">
        <f t="shared" si="57"/>
        <v>122.29117553541514</v>
      </c>
      <c r="R117" s="734">
        <f t="shared" si="58"/>
        <v>122.29117553541514</v>
      </c>
      <c r="S117" s="737">
        <f t="shared" si="59"/>
        <v>0</v>
      </c>
      <c r="T117" s="734">
        <f t="shared" ref="T117:T120" si="92">R117+(T116*$C$8)</f>
        <v>5621.3443744644419</v>
      </c>
      <c r="U117" s="734">
        <f t="shared" si="61"/>
        <v>281.94248653917333</v>
      </c>
      <c r="V117" s="741">
        <f t="shared" si="62"/>
        <v>187.96165769278221</v>
      </c>
      <c r="X117" s="750">
        <f>'Recycling - Case 2'!AM167</f>
        <v>416.90068727688714</v>
      </c>
      <c r="Y117" s="751">
        <f>Parameters!S252</f>
        <v>0.71500000000000008</v>
      </c>
      <c r="Z117" s="751">
        <f t="shared" si="63"/>
        <v>0.4</v>
      </c>
      <c r="AA117" s="752">
        <f t="shared" si="64"/>
        <v>59.616798280594871</v>
      </c>
      <c r="AB117" s="752">
        <f t="shared" si="65"/>
        <v>59.616798280594871</v>
      </c>
      <c r="AC117" s="753">
        <f t="shared" si="66"/>
        <v>0</v>
      </c>
      <c r="AD117" s="752">
        <f t="shared" si="67"/>
        <v>2711.0396726868421</v>
      </c>
      <c r="AE117" s="752">
        <f t="shared" si="68"/>
        <v>135.94135772727734</v>
      </c>
      <c r="AF117" s="754">
        <f t="shared" si="69"/>
        <v>90.62757181818489</v>
      </c>
      <c r="AH117" s="750">
        <f>'Recycling - Case 2'!AM207</f>
        <v>416.90068727688714</v>
      </c>
      <c r="AI117" s="751">
        <f>Parameters!S252</f>
        <v>0.71500000000000008</v>
      </c>
      <c r="AJ117" s="751">
        <f t="shared" si="70"/>
        <v>0.4</v>
      </c>
      <c r="AK117" s="752">
        <f t="shared" si="71"/>
        <v>59.616798280594871</v>
      </c>
      <c r="AL117" s="752">
        <f t="shared" si="72"/>
        <v>59.616798280594871</v>
      </c>
      <c r="AM117" s="753">
        <f t="shared" si="73"/>
        <v>0</v>
      </c>
      <c r="AN117" s="752">
        <f t="shared" si="74"/>
        <v>2711.0396726868421</v>
      </c>
      <c r="AO117" s="752">
        <f t="shared" si="75"/>
        <v>135.94135772727734</v>
      </c>
      <c r="AP117" s="754">
        <f t="shared" si="76"/>
        <v>90.62757181818489</v>
      </c>
      <c r="AR117" s="901">
        <f>'Recycling - Case 2'!G127</f>
        <v>815.51059311069514</v>
      </c>
      <c r="AS117" s="902">
        <v>1</v>
      </c>
      <c r="AT117" s="902">
        <f t="shared" si="77"/>
        <v>0.05</v>
      </c>
      <c r="AU117" s="903">
        <f t="shared" si="78"/>
        <v>20.387764827767381</v>
      </c>
      <c r="AV117" s="903">
        <f t="shared" si="79"/>
        <v>20.387764827767381</v>
      </c>
      <c r="AW117" s="279">
        <f t="shared" si="80"/>
        <v>0</v>
      </c>
      <c r="AX117" s="903">
        <f t="shared" si="91"/>
        <v>292.03162104624539</v>
      </c>
      <c r="AY117" s="903">
        <f t="shared" si="49"/>
        <v>16.797517958814886</v>
      </c>
      <c r="AZ117" s="904">
        <f t="shared" si="47"/>
        <v>11.198345305876591</v>
      </c>
      <c r="BB117" s="913">
        <f t="shared" si="81"/>
        <v>187.96165769278221</v>
      </c>
      <c r="BC117" s="914">
        <f t="shared" si="82"/>
        <v>90.62757181818489</v>
      </c>
      <c r="BD117" s="933">
        <f t="shared" si="90"/>
        <v>11.198345305876591</v>
      </c>
      <c r="BE117" s="914">
        <f t="shared" si="54"/>
        <v>289.78757481684374</v>
      </c>
      <c r="BF117" s="145">
        <v>0</v>
      </c>
      <c r="BG117" s="927">
        <f t="shared" si="83"/>
        <v>289.78757481684374</v>
      </c>
      <c r="BI117" s="913">
        <f t="shared" si="84"/>
        <v>187.96165769278221</v>
      </c>
      <c r="BJ117" s="914">
        <f t="shared" si="85"/>
        <v>90.62757181818489</v>
      </c>
      <c r="BK117" s="933">
        <f t="shared" si="86"/>
        <v>11.198345305876591</v>
      </c>
      <c r="BL117" s="914">
        <f t="shared" si="55"/>
        <v>289.78757481684374</v>
      </c>
      <c r="BM117" s="145">
        <v>0</v>
      </c>
      <c r="BN117" s="927">
        <f t="shared" si="87"/>
        <v>289.78757481684374</v>
      </c>
    </row>
    <row r="118" spans="1:66">
      <c r="A118" s="805">
        <f>'Input data'!A148</f>
        <v>2048</v>
      </c>
      <c r="B118" s="728">
        <f>'Input data'!B148</f>
        <v>72.894218999999993</v>
      </c>
      <c r="C118" s="728">
        <f>'Recycling - Case 2'!AK128/B118</f>
        <v>270.34461759135195</v>
      </c>
      <c r="D118" s="729">
        <f>'Recycling - Case 2'!AM128</f>
        <v>0.11309971519718653</v>
      </c>
      <c r="E118" s="729">
        <f>'Recycling - Case 2'!BE128</f>
        <v>0.21900886432504976</v>
      </c>
      <c r="F118" s="729">
        <f>'Recycling - Case 2'!BF128</f>
        <v>0.27776248988078756</v>
      </c>
      <c r="G118" s="729">
        <f>'Recycling - Case 2'!BG128</f>
        <v>5.3586237154000488E-2</v>
      </c>
      <c r="H118" s="729">
        <f>'Recycling - Case 2'!BH128</f>
        <v>0</v>
      </c>
      <c r="I118" s="729">
        <f>'Recycling - Case 2'!BI128</f>
        <v>0</v>
      </c>
      <c r="J118" s="729">
        <f>'Recycling - Case 2'!BJ128</f>
        <v>0</v>
      </c>
      <c r="K118" s="729">
        <f>'Recycling - Case 2'!BK128</f>
        <v>0.44964240864016186</v>
      </c>
      <c r="L118" s="730">
        <f t="shared" si="89"/>
        <v>0.99999999999999956</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0.10983832248651516</v>
      </c>
      <c r="Q118" s="734">
        <f t="shared" si="57"/>
        <v>122.4041723715487</v>
      </c>
      <c r="R118" s="734">
        <f t="shared" si="58"/>
        <v>122.4041723715487</v>
      </c>
      <c r="S118" s="737">
        <f t="shared" si="59"/>
        <v>0</v>
      </c>
      <c r="T118" s="734">
        <f t="shared" si="92"/>
        <v>5469.5923466136865</v>
      </c>
      <c r="U118" s="734">
        <f t="shared" si="61"/>
        <v>274.15620022230462</v>
      </c>
      <c r="V118" s="741">
        <f t="shared" si="62"/>
        <v>182.77080014820308</v>
      </c>
      <c r="X118" s="750">
        <f>'Recycling - Case 2'!AM168</f>
        <v>519.47587024627649</v>
      </c>
      <c r="Y118" s="751">
        <f>Parameters!S253</f>
        <v>0.71500000000000008</v>
      </c>
      <c r="Z118" s="751">
        <f t="shared" si="63"/>
        <v>0.4</v>
      </c>
      <c r="AA118" s="752">
        <f t="shared" si="64"/>
        <v>74.285049445217552</v>
      </c>
      <c r="AB118" s="752">
        <f t="shared" si="65"/>
        <v>74.285049445217552</v>
      </c>
      <c r="AC118" s="753">
        <f t="shared" si="66"/>
        <v>0</v>
      </c>
      <c r="AD118" s="752">
        <f t="shared" si="67"/>
        <v>2653.1057570937264</v>
      </c>
      <c r="AE118" s="752">
        <f t="shared" si="68"/>
        <v>132.21896503833318</v>
      </c>
      <c r="AF118" s="754">
        <f t="shared" si="69"/>
        <v>88.145976692222121</v>
      </c>
      <c r="AH118" s="750">
        <f>'Recycling - Case 2'!AM208</f>
        <v>519.47587024627649</v>
      </c>
      <c r="AI118" s="751">
        <f>Parameters!S253</f>
        <v>0.71500000000000008</v>
      </c>
      <c r="AJ118" s="751">
        <f t="shared" si="70"/>
        <v>0.4</v>
      </c>
      <c r="AK118" s="752">
        <f t="shared" si="71"/>
        <v>74.285049445217552</v>
      </c>
      <c r="AL118" s="752">
        <f t="shared" si="72"/>
        <v>74.285049445217552</v>
      </c>
      <c r="AM118" s="753">
        <f t="shared" si="73"/>
        <v>0</v>
      </c>
      <c r="AN118" s="752">
        <f t="shared" si="74"/>
        <v>2653.1057570937264</v>
      </c>
      <c r="AO118" s="752">
        <f t="shared" si="75"/>
        <v>132.21896503833318</v>
      </c>
      <c r="AP118" s="754">
        <f t="shared" si="76"/>
        <v>88.145976692222121</v>
      </c>
      <c r="AR118" s="901">
        <f>'Recycling - Case 2'!G128</f>
        <v>819.36411298168878</v>
      </c>
      <c r="AS118" s="902">
        <v>1</v>
      </c>
      <c r="AT118" s="902">
        <f t="shared" si="77"/>
        <v>0.05</v>
      </c>
      <c r="AU118" s="903">
        <f t="shared" si="78"/>
        <v>20.484102824542219</v>
      </c>
      <c r="AV118" s="903">
        <f t="shared" si="79"/>
        <v>20.484102824542219</v>
      </c>
      <c r="AW118" s="279">
        <f t="shared" si="80"/>
        <v>0</v>
      </c>
      <c r="AX118" s="903">
        <f t="shared" si="91"/>
        <v>295.50912621101156</v>
      </c>
      <c r="AY118" s="903">
        <f t="shared" si="49"/>
        <v>17.006597659776027</v>
      </c>
      <c r="AZ118" s="904">
        <f t="shared" si="47"/>
        <v>11.337731773184018</v>
      </c>
      <c r="BB118" s="913">
        <f t="shared" si="81"/>
        <v>182.77080014820308</v>
      </c>
      <c r="BC118" s="914">
        <f t="shared" si="82"/>
        <v>88.145976692222121</v>
      </c>
      <c r="BD118" s="933">
        <f t="shared" si="90"/>
        <v>11.337731773184018</v>
      </c>
      <c r="BE118" s="914">
        <f t="shared" si="54"/>
        <v>282.25450861360923</v>
      </c>
      <c r="BF118" s="145">
        <v>0</v>
      </c>
      <c r="BG118" s="927">
        <f t="shared" si="83"/>
        <v>282.25450861360923</v>
      </c>
      <c r="BI118" s="913">
        <f t="shared" si="84"/>
        <v>182.77080014820308</v>
      </c>
      <c r="BJ118" s="914">
        <f t="shared" si="85"/>
        <v>88.145976692222121</v>
      </c>
      <c r="BK118" s="933">
        <f t="shared" si="86"/>
        <v>11.337731773184018</v>
      </c>
      <c r="BL118" s="914">
        <f t="shared" si="55"/>
        <v>282.25450861360923</v>
      </c>
      <c r="BM118" s="145">
        <v>0</v>
      </c>
      <c r="BN118" s="927">
        <f t="shared" si="87"/>
        <v>282.25450861360923</v>
      </c>
    </row>
    <row r="119" spans="1:66">
      <c r="A119" s="805">
        <f>'Input data'!A149</f>
        <v>2049</v>
      </c>
      <c r="B119" s="728">
        <f>'Input data'!B149</f>
        <v>73.220860000000002</v>
      </c>
      <c r="C119" s="728">
        <f>'Recycling - Case 2'!AK129/B119</f>
        <v>269.74449478926954</v>
      </c>
      <c r="D119" s="729">
        <f>'Recycling - Case 2'!AM129</f>
        <v>0.11284567288840959</v>
      </c>
      <c r="E119" s="729">
        <f>'Recycling - Case 2'!BE129</f>
        <v>0.21931973703951582</v>
      </c>
      <c r="F119" s="729">
        <f>'Recycling - Case 2'!BF129</f>
        <v>0.27815676058518213</v>
      </c>
      <c r="G119" s="729">
        <f>'Recycling - Case 2'!BG129</f>
        <v>5.3511150048394636E-2</v>
      </c>
      <c r="H119" s="729">
        <f>'Recycling - Case 2'!BH129</f>
        <v>0</v>
      </c>
      <c r="I119" s="729">
        <f>'Recycling - Case 2'!BI129</f>
        <v>0</v>
      </c>
      <c r="J119" s="729">
        <f>'Recycling - Case 2'!BJ129</f>
        <v>0</v>
      </c>
      <c r="K119" s="729">
        <f>'Recycling - Case 2'!BK129</f>
        <v>0.4490123523269075</v>
      </c>
      <c r="L119" s="730">
        <f t="shared" si="89"/>
        <v>1</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0.10993377269232166</v>
      </c>
      <c r="Q119" s="734">
        <f t="shared" si="57"/>
        <v>122.51054238139541</v>
      </c>
      <c r="R119" s="734">
        <f t="shared" si="58"/>
        <v>122.51054238139541</v>
      </c>
      <c r="S119" s="737">
        <f t="shared" si="59"/>
        <v>0</v>
      </c>
      <c r="T119" s="734">
        <f t="shared" si="92"/>
        <v>5325.3477225042425</v>
      </c>
      <c r="U119" s="734">
        <f t="shared" si="61"/>
        <v>266.7551664908396</v>
      </c>
      <c r="V119" s="741">
        <f t="shared" si="62"/>
        <v>177.83677766055973</v>
      </c>
      <c r="X119" s="750">
        <f>'Recycling - Case 2'!AM169</f>
        <v>673.11950972476018</v>
      </c>
      <c r="Y119" s="751">
        <f>Parameters!S254</f>
        <v>0.71500000000000008</v>
      </c>
      <c r="Z119" s="751">
        <f t="shared" si="63"/>
        <v>0.4</v>
      </c>
      <c r="AA119" s="752">
        <f t="shared" si="64"/>
        <v>96.256089890640723</v>
      </c>
      <c r="AB119" s="752">
        <f t="shared" si="65"/>
        <v>96.256089890640723</v>
      </c>
      <c r="AC119" s="753">
        <f t="shared" si="66"/>
        <v>0</v>
      </c>
      <c r="AD119" s="752">
        <f t="shared" si="67"/>
        <v>2619.9683523504373</v>
      </c>
      <c r="AE119" s="752">
        <f t="shared" si="68"/>
        <v>129.39349463392989</v>
      </c>
      <c r="AF119" s="754">
        <f t="shared" si="69"/>
        <v>86.26232975595326</v>
      </c>
      <c r="AH119" s="750">
        <f>'Recycling - Case 2'!AM209</f>
        <v>673.11950972476018</v>
      </c>
      <c r="AI119" s="751">
        <f>Parameters!S254</f>
        <v>0.71500000000000008</v>
      </c>
      <c r="AJ119" s="751">
        <f t="shared" si="70"/>
        <v>0.4</v>
      </c>
      <c r="AK119" s="752">
        <f t="shared" si="71"/>
        <v>96.256089890640723</v>
      </c>
      <c r="AL119" s="752">
        <f t="shared" si="72"/>
        <v>96.256089890640723</v>
      </c>
      <c r="AM119" s="753">
        <f t="shared" si="73"/>
        <v>0</v>
      </c>
      <c r="AN119" s="752">
        <f t="shared" si="74"/>
        <v>2619.9683523504373</v>
      </c>
      <c r="AO119" s="752">
        <f t="shared" si="75"/>
        <v>129.39349463392989</v>
      </c>
      <c r="AP119" s="754">
        <f t="shared" si="76"/>
        <v>86.26232975595326</v>
      </c>
      <c r="AR119" s="901">
        <f>'Recycling - Case 2'!G129</f>
        <v>823.03570610525958</v>
      </c>
      <c r="AS119" s="902">
        <v>1</v>
      </c>
      <c r="AT119" s="902">
        <f t="shared" si="77"/>
        <v>0.05</v>
      </c>
      <c r="AU119" s="903">
        <f t="shared" si="78"/>
        <v>20.575892652631492</v>
      </c>
      <c r="AV119" s="903">
        <f t="shared" si="79"/>
        <v>20.575892652631492</v>
      </c>
      <c r="AW119" s="279">
        <f t="shared" si="80"/>
        <v>0</v>
      </c>
      <c r="AX119" s="903">
        <f t="shared" si="91"/>
        <v>298.87590706863364</v>
      </c>
      <c r="AY119" s="903">
        <f t="shared" si="49"/>
        <v>17.20911179500937</v>
      </c>
      <c r="AZ119" s="904">
        <f t="shared" si="47"/>
        <v>11.472741196672914</v>
      </c>
      <c r="BB119" s="913">
        <f t="shared" si="81"/>
        <v>177.83677766055973</v>
      </c>
      <c r="BC119" s="914">
        <f t="shared" si="82"/>
        <v>86.26232975595326</v>
      </c>
      <c r="BD119" s="933">
        <f t="shared" si="90"/>
        <v>11.472741196672914</v>
      </c>
      <c r="BE119" s="914">
        <f t="shared" si="54"/>
        <v>275.57184861318592</v>
      </c>
      <c r="BF119" s="145">
        <v>0</v>
      </c>
      <c r="BG119" s="927">
        <f t="shared" si="83"/>
        <v>275.57184861318592</v>
      </c>
      <c r="BI119" s="913">
        <f t="shared" si="84"/>
        <v>177.83677766055973</v>
      </c>
      <c r="BJ119" s="914">
        <f t="shared" si="85"/>
        <v>86.26232975595326</v>
      </c>
      <c r="BK119" s="933">
        <f t="shared" si="86"/>
        <v>11.472741196672914</v>
      </c>
      <c r="BL119" s="914">
        <f t="shared" si="55"/>
        <v>275.57184861318592</v>
      </c>
      <c r="BM119" s="145">
        <v>0</v>
      </c>
      <c r="BN119" s="927">
        <f t="shared" si="87"/>
        <v>275.57184861318592</v>
      </c>
    </row>
    <row r="120" spans="1:66" ht="15" thickBot="1">
      <c r="A120" s="806">
        <f>'Input data'!A150</f>
        <v>2050</v>
      </c>
      <c r="B120" s="731">
        <f>'Input data'!B150</f>
        <v>73.529752999999999</v>
      </c>
      <c r="C120" s="731">
        <f>'Recycling - Case 2'!AK130/B120</f>
        <v>269.1820620309993</v>
      </c>
      <c r="D120" s="732">
        <f>'Recycling - Case 2'!AM130</f>
        <v>0.11260640747024783</v>
      </c>
      <c r="E120" s="732">
        <f>'Recycling - Case 2'!BE130</f>
        <v>0.21961038738423513</v>
      </c>
      <c r="F120" s="732">
        <f>'Recycling - Case 2'!BF130</f>
        <v>0.27852538385384629</v>
      </c>
      <c r="G120" s="732">
        <f>'Recycling - Case 2'!BG130</f>
        <v>5.3440947383082547E-2</v>
      </c>
      <c r="H120" s="732">
        <f>'Recycling - Case 2'!BH130</f>
        <v>0</v>
      </c>
      <c r="I120" s="732">
        <f>'Recycling - Case 2'!BI130</f>
        <v>0</v>
      </c>
      <c r="J120" s="732">
        <f>'Recycling - Case 2'!BJ130</f>
        <v>0</v>
      </c>
      <c r="K120" s="732">
        <f>'Recycling - Case 2'!BK130</f>
        <v>0.44842328137883608</v>
      </c>
      <c r="L120" s="733">
        <f t="shared" si="89"/>
        <v>1</v>
      </c>
      <c r="N120" s="742">
        <f t="shared" si="56"/>
        <v>2228.8062963921579</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0.11002301383163755</v>
      </c>
      <c r="Q120" s="745">
        <f t="shared" si="57"/>
        <v>122.60999298799763</v>
      </c>
      <c r="R120" s="745">
        <f t="shared" si="58"/>
        <v>122.60999298799763</v>
      </c>
      <c r="S120" s="746">
        <f t="shared" si="59"/>
        <v>0</v>
      </c>
      <c r="T120" s="745">
        <f t="shared" si="92"/>
        <v>5188.2374423318961</v>
      </c>
      <c r="U120" s="745">
        <f t="shared" si="61"/>
        <v>259.72027316034382</v>
      </c>
      <c r="V120" s="747">
        <f t="shared" si="62"/>
        <v>173.14684877356254</v>
      </c>
      <c r="X120" s="750">
        <f>'Recycling - Case 2'!AM170</f>
        <v>789.44821439944405</v>
      </c>
      <c r="Y120" s="756">
        <f>Parameters!S255</f>
        <v>0.71500000000000008</v>
      </c>
      <c r="Z120" s="756">
        <f t="shared" si="63"/>
        <v>0.4</v>
      </c>
      <c r="AA120" s="757">
        <f t="shared" si="64"/>
        <v>112.89109465912051</v>
      </c>
      <c r="AB120" s="757">
        <f t="shared" si="65"/>
        <v>112.89109465912051</v>
      </c>
      <c r="AC120" s="758">
        <f t="shared" si="66"/>
        <v>0</v>
      </c>
      <c r="AD120" s="757">
        <f t="shared" si="67"/>
        <v>2605.0820826755107</v>
      </c>
      <c r="AE120" s="757">
        <f t="shared" si="68"/>
        <v>127.77736433404691</v>
      </c>
      <c r="AF120" s="759">
        <f t="shared" si="69"/>
        <v>85.184909556031272</v>
      </c>
      <c r="AH120" s="750">
        <f>'Recycling - Case 2'!AM210</f>
        <v>789.44821439944405</v>
      </c>
      <c r="AI120" s="756">
        <f>Parameters!S255</f>
        <v>0.71500000000000008</v>
      </c>
      <c r="AJ120" s="756">
        <f t="shared" si="70"/>
        <v>0.4</v>
      </c>
      <c r="AK120" s="757">
        <f t="shared" si="71"/>
        <v>112.89109465912051</v>
      </c>
      <c r="AL120" s="757">
        <f t="shared" si="72"/>
        <v>112.89109465912051</v>
      </c>
      <c r="AM120" s="758">
        <f t="shared" si="73"/>
        <v>0</v>
      </c>
      <c r="AN120" s="757">
        <f t="shared" si="74"/>
        <v>2605.0820826755107</v>
      </c>
      <c r="AO120" s="757">
        <f t="shared" si="75"/>
        <v>127.77736433404691</v>
      </c>
      <c r="AP120" s="759">
        <f t="shared" si="76"/>
        <v>85.184909556031272</v>
      </c>
      <c r="AR120" s="905">
        <f>'Recycling - Case 2'!G130</f>
        <v>826.50780365185994</v>
      </c>
      <c r="AS120" s="906">
        <f>Parameters!R221</f>
        <v>1</v>
      </c>
      <c r="AT120" s="906">
        <f t="shared" si="77"/>
        <v>0.05</v>
      </c>
      <c r="AU120" s="907">
        <f t="shared" si="78"/>
        <v>20.662695091296499</v>
      </c>
      <c r="AV120" s="907">
        <f t="shared" si="79"/>
        <v>20.662695091296499</v>
      </c>
      <c r="AW120" s="908">
        <f t="shared" si="80"/>
        <v>0</v>
      </c>
      <c r="AX120" s="907">
        <f t="shared" si="91"/>
        <v>302.13342431135749</v>
      </c>
      <c r="AY120" s="907">
        <f t="shared" si="49"/>
        <v>17.405177848572613</v>
      </c>
      <c r="AZ120" s="909">
        <f t="shared" si="47"/>
        <v>11.603451899048409</v>
      </c>
      <c r="BB120" s="915">
        <f t="shared" si="81"/>
        <v>173.14684877356254</v>
      </c>
      <c r="BC120" s="916">
        <f t="shared" si="82"/>
        <v>85.184909556031272</v>
      </c>
      <c r="BD120" s="934">
        <f t="shared" si="90"/>
        <v>11.603451899048409</v>
      </c>
      <c r="BE120" s="916">
        <f t="shared" si="54"/>
        <v>269.93521022864223</v>
      </c>
      <c r="BF120" s="917">
        <v>0</v>
      </c>
      <c r="BG120" s="928">
        <f t="shared" si="83"/>
        <v>269.93521022864223</v>
      </c>
      <c r="BI120" s="915">
        <f t="shared" si="84"/>
        <v>173.14684877356254</v>
      </c>
      <c r="BJ120" s="916">
        <f t="shared" si="85"/>
        <v>85.184909556031272</v>
      </c>
      <c r="BK120" s="934">
        <f t="shared" si="86"/>
        <v>11.603451899048409</v>
      </c>
      <c r="BL120" s="916">
        <f t="shared" si="55"/>
        <v>269.93521022864223</v>
      </c>
      <c r="BM120" s="917">
        <v>0</v>
      </c>
      <c r="BN120" s="928">
        <f t="shared" si="87"/>
        <v>269.93521022864223</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910.05610529833405</v>
      </c>
      <c r="Y89" s="751">
        <f>Parameters!S259</f>
        <v>0.71500000000000008</v>
      </c>
      <c r="Z89" s="751">
        <f t="shared" si="63"/>
        <v>0.4</v>
      </c>
      <c r="AA89" s="752">
        <f t="shared" si="64"/>
        <v>130.13802305766177</v>
      </c>
      <c r="AB89" s="752">
        <f t="shared" si="65"/>
        <v>130.13802305766177</v>
      </c>
      <c r="AC89" s="753">
        <f t="shared" si="66"/>
        <v>0</v>
      </c>
      <c r="AD89" s="752">
        <f t="shared" si="67"/>
        <v>10196.150173425567</v>
      </c>
      <c r="AE89" s="752">
        <f t="shared" si="68"/>
        <v>516.09547908374179</v>
      </c>
      <c r="AF89" s="754">
        <f t="shared" si="69"/>
        <v>344.06365272249451</v>
      </c>
      <c r="AH89" s="750">
        <f>'Recycling - Case 3'!AM179</f>
        <v>910.05610529833405</v>
      </c>
      <c r="AI89" s="751">
        <f>Parameters!S259</f>
        <v>0.71500000000000008</v>
      </c>
      <c r="AJ89" s="751">
        <f t="shared" si="70"/>
        <v>0.4</v>
      </c>
      <c r="AK89" s="752">
        <f t="shared" si="71"/>
        <v>130.13802305766177</v>
      </c>
      <c r="AL89" s="752">
        <f t="shared" si="72"/>
        <v>130.13802305766177</v>
      </c>
      <c r="AM89" s="753">
        <f t="shared" si="73"/>
        <v>0</v>
      </c>
      <c r="AN89" s="752">
        <f t="shared" si="74"/>
        <v>10196.150173425567</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58.801927000000006</v>
      </c>
      <c r="C90" s="728">
        <f>'Recycling - Case 3'!AK100/B90</f>
        <v>399.91795108844985</v>
      </c>
      <c r="D90" s="729">
        <f>'Recycling - Case 3'!AM100</f>
        <v>0.38385295818887655</v>
      </c>
      <c r="E90" s="729">
        <f>'Recycling - Case 3'!BE100</f>
        <v>0.22332105500882418</v>
      </c>
      <c r="F90" s="729">
        <f>'Recycling - Case 3'!BF100</f>
        <v>0.28323151427328069</v>
      </c>
      <c r="G90" s="729">
        <f>'Recycling - Case 3'!BG100</f>
        <v>6.183544993696765E-2</v>
      </c>
      <c r="H90" s="729">
        <f>'Recycling - Case 3'!BH100</f>
        <v>0</v>
      </c>
      <c r="I90" s="729">
        <f>'Recycling - Case 3'!BI100</f>
        <v>0</v>
      </c>
      <c r="J90" s="729">
        <f>'Recycling - Case 3'!BJ100</f>
        <v>0</v>
      </c>
      <c r="K90" s="729">
        <f>'Recycling - Case 3'!BK100</f>
        <v>0.43161198078092777</v>
      </c>
      <c r="L90" s="730">
        <f t="shared" si="89"/>
        <v>1.0000000000000004</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0.11487864108076683</v>
      </c>
      <c r="Q90" s="734">
        <f t="shared" si="57"/>
        <v>410.8000762155765</v>
      </c>
      <c r="R90" s="734">
        <f t="shared" si="58"/>
        <v>410.8000762155765</v>
      </c>
      <c r="S90" s="737">
        <f t="shared" si="59"/>
        <v>0</v>
      </c>
      <c r="T90" s="734">
        <f t="shared" si="60"/>
        <v>13423.185248073814</v>
      </c>
      <c r="U90" s="734">
        <f t="shared" si="61"/>
        <v>667.15925422828968</v>
      </c>
      <c r="V90" s="741">
        <f t="shared" si="62"/>
        <v>444.77283615219312</v>
      </c>
      <c r="X90" s="750">
        <f>'Recycling - Case 3'!AM140</f>
        <v>777.71591545487684</v>
      </c>
      <c r="Y90" s="751">
        <f>Parameters!S260</f>
        <v>0.71500000000000008</v>
      </c>
      <c r="Z90" s="751">
        <f t="shared" si="63"/>
        <v>0.4</v>
      </c>
      <c r="AA90" s="752">
        <f t="shared" si="64"/>
        <v>111.21337591004742</v>
      </c>
      <c r="AB90" s="752">
        <f t="shared" si="65"/>
        <v>111.21337591004742</v>
      </c>
      <c r="AC90" s="753">
        <f t="shared" si="66"/>
        <v>0</v>
      </c>
      <c r="AD90" s="752">
        <f t="shared" si="67"/>
        <v>9810.091437500505</v>
      </c>
      <c r="AE90" s="752">
        <f t="shared" si="68"/>
        <v>497.27211183510951</v>
      </c>
      <c r="AF90" s="754">
        <f t="shared" si="69"/>
        <v>331.51474122340636</v>
      </c>
      <c r="AH90" s="750">
        <f>'Recycling - Case 3'!AM180</f>
        <v>777.71591545487684</v>
      </c>
      <c r="AI90" s="751">
        <f>Parameters!S260</f>
        <v>0.71500000000000008</v>
      </c>
      <c r="AJ90" s="751">
        <f t="shared" si="70"/>
        <v>0.4</v>
      </c>
      <c r="AK90" s="752">
        <f t="shared" si="71"/>
        <v>111.21337591004742</v>
      </c>
      <c r="AL90" s="752">
        <f t="shared" si="72"/>
        <v>111.21337591004742</v>
      </c>
      <c r="AM90" s="753">
        <f t="shared" si="73"/>
        <v>0</v>
      </c>
      <c r="AN90" s="752">
        <f t="shared" si="74"/>
        <v>9810.091437500505</v>
      </c>
      <c r="AO90" s="752">
        <f t="shared" si="75"/>
        <v>497.27211183510951</v>
      </c>
      <c r="AP90" s="754">
        <f t="shared" si="76"/>
        <v>331.51474122340636</v>
      </c>
      <c r="AR90" s="740">
        <f>'Recycling - Case 3'!G100</f>
        <v>554.60170206844214</v>
      </c>
      <c r="AS90" s="736">
        <v>1</v>
      </c>
      <c r="AT90" s="736">
        <f t="shared" si="77"/>
        <v>0.05</v>
      </c>
      <c r="AU90" s="734">
        <f t="shared" si="78"/>
        <v>13.865042551711054</v>
      </c>
      <c r="AV90" s="734">
        <f t="shared" si="79"/>
        <v>13.865042551711054</v>
      </c>
      <c r="AW90" s="737">
        <f t="shared" si="80"/>
        <v>0</v>
      </c>
      <c r="AX90" s="734">
        <f t="shared" si="44"/>
        <v>156.73378219140585</v>
      </c>
      <c r="AY90" s="734">
        <f t="shared" si="49"/>
        <v>8.8345094686068517</v>
      </c>
      <c r="AZ90" s="808">
        <f t="shared" si="47"/>
        <v>5.8896729790712348</v>
      </c>
      <c r="BB90" s="913">
        <f t="shared" si="81"/>
        <v>444.77283615219312</v>
      </c>
      <c r="BC90" s="914">
        <f t="shared" si="82"/>
        <v>331.51474122340636</v>
      </c>
      <c r="BD90" s="933">
        <f t="shared" si="90"/>
        <v>5.8896729790712348</v>
      </c>
      <c r="BE90" s="914">
        <f t="shared" si="54"/>
        <v>782.17725035467072</v>
      </c>
      <c r="BF90" s="145">
        <v>0</v>
      </c>
      <c r="BG90" s="927">
        <f t="shared" si="83"/>
        <v>782.17725035467072</v>
      </c>
      <c r="BI90" s="913">
        <f t="shared" si="84"/>
        <v>444.77283615219312</v>
      </c>
      <c r="BJ90" s="914">
        <f t="shared" si="85"/>
        <v>331.51474122340636</v>
      </c>
      <c r="BK90" s="933">
        <f t="shared" si="86"/>
        <v>5.8896729790712348</v>
      </c>
      <c r="BL90" s="914">
        <f t="shared" si="55"/>
        <v>782.17725035467072</v>
      </c>
      <c r="BM90" s="145">
        <v>0</v>
      </c>
      <c r="BN90" s="927">
        <f t="shared" si="87"/>
        <v>782.17725035467072</v>
      </c>
    </row>
    <row r="91" spans="1:73">
      <c r="A91" s="805">
        <f>'Input data'!A121</f>
        <v>2021</v>
      </c>
      <c r="B91" s="728">
        <f>'Input data'!B121</f>
        <v>59.392254999999999</v>
      </c>
      <c r="C91" s="728">
        <f>'Recycling - Case 3'!AK101/B91</f>
        <v>385.7298240301003</v>
      </c>
      <c r="D91" s="729">
        <f>'Recycling - Case 3'!AM101</f>
        <v>0.31618601202429047</v>
      </c>
      <c r="E91" s="729">
        <f>'Recycling - Case 3'!BE101</f>
        <v>0.19649910583608235</v>
      </c>
      <c r="F91" s="729">
        <f>'Recycling - Case 3'!BF101</f>
        <v>0.24921402640292978</v>
      </c>
      <c r="G91" s="729">
        <f>'Recycling - Case 3'!BG101</f>
        <v>6.8618970879605876E-2</v>
      </c>
      <c r="H91" s="729">
        <f>'Recycling - Case 3'!BH101</f>
        <v>0</v>
      </c>
      <c r="I91" s="729">
        <f>'Recycling - Case 3'!BI101</f>
        <v>0</v>
      </c>
      <c r="J91" s="729">
        <f>'Recycling - Case 3'!BJ101</f>
        <v>0</v>
      </c>
      <c r="K91" s="729">
        <f>'Recycling - Case 3'!BK101</f>
        <v>0.48566789688138196</v>
      </c>
      <c r="L91" s="730">
        <f t="shared" si="89"/>
        <v>1</v>
      </c>
      <c r="N91" s="740">
        <f t="shared" si="56"/>
        <v>7243.6204632745157</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0.10676525950784066</v>
      </c>
      <c r="Q91" s="734">
        <f t="shared" si="57"/>
        <v>314.40343792094757</v>
      </c>
      <c r="R91" s="734">
        <f t="shared" si="58"/>
        <v>314.40343792094757</v>
      </c>
      <c r="S91" s="737">
        <f t="shared" si="59"/>
        <v>0</v>
      </c>
      <c r="T91" s="734">
        <f t="shared" si="60"/>
        <v>13082.932216412677</v>
      </c>
      <c r="U91" s="734">
        <f t="shared" si="61"/>
        <v>654.65646958208583</v>
      </c>
      <c r="V91" s="741">
        <f t="shared" si="62"/>
        <v>436.4376463880572</v>
      </c>
      <c r="X91" s="750">
        <f>'Recycling - Case 3'!AM141</f>
        <v>125.13438079726161</v>
      </c>
      <c r="Y91" s="751">
        <f>Parameters!S261</f>
        <v>0.71500000000000008</v>
      </c>
      <c r="Z91" s="751">
        <f t="shared" si="63"/>
        <v>0.4</v>
      </c>
      <c r="AA91" s="752">
        <f t="shared" si="64"/>
        <v>17.894216454008415</v>
      </c>
      <c r="AB91" s="752">
        <f t="shared" si="65"/>
        <v>17.894216454008415</v>
      </c>
      <c r="AC91" s="753">
        <f t="shared" si="66"/>
        <v>0</v>
      </c>
      <c r="AD91" s="752">
        <f t="shared" si="67"/>
        <v>9349.541848846995</v>
      </c>
      <c r="AE91" s="752">
        <f t="shared" si="68"/>
        <v>478.44380510751733</v>
      </c>
      <c r="AF91" s="754">
        <f t="shared" si="69"/>
        <v>318.96253673834491</v>
      </c>
      <c r="AH91" s="750">
        <f>'Recycling - Case 3'!AM181</f>
        <v>125.13438079726161</v>
      </c>
      <c r="AI91" s="751">
        <f>Parameters!S261</f>
        <v>0.71500000000000008</v>
      </c>
      <c r="AJ91" s="751">
        <f t="shared" si="70"/>
        <v>0.4</v>
      </c>
      <c r="AK91" s="752">
        <f t="shared" si="71"/>
        <v>17.894216454008415</v>
      </c>
      <c r="AL91" s="752">
        <f t="shared" si="72"/>
        <v>17.894216454008415</v>
      </c>
      <c r="AM91" s="753">
        <f t="shared" si="73"/>
        <v>0</v>
      </c>
      <c r="AN91" s="752">
        <f t="shared" si="74"/>
        <v>9349.541848846995</v>
      </c>
      <c r="AO91" s="752">
        <f t="shared" si="75"/>
        <v>478.44380510751733</v>
      </c>
      <c r="AP91" s="754">
        <f t="shared" si="76"/>
        <v>318.96253673834491</v>
      </c>
      <c r="AR91" s="740">
        <f>'Recycling - Case 3'!G101</f>
        <v>571.41203734219152</v>
      </c>
      <c r="AS91" s="736">
        <v>1</v>
      </c>
      <c r="AT91" s="736">
        <f t="shared" si="77"/>
        <v>0.05</v>
      </c>
      <c r="AU91" s="734">
        <f t="shared" si="78"/>
        <v>14.285300933554788</v>
      </c>
      <c r="AV91" s="734">
        <f t="shared" si="79"/>
        <v>14.285300933554788</v>
      </c>
      <c r="AW91" s="737">
        <f t="shared" si="80"/>
        <v>0</v>
      </c>
      <c r="AX91" s="734">
        <f t="shared" si="44"/>
        <v>161.89161821593936</v>
      </c>
      <c r="AY91" s="734">
        <f t="shared" si="49"/>
        <v>9.1274649090212918</v>
      </c>
      <c r="AZ91" s="808">
        <f t="shared" si="47"/>
        <v>6.0849766060141945</v>
      </c>
      <c r="BB91" s="913">
        <f t="shared" si="81"/>
        <v>436.4376463880572</v>
      </c>
      <c r="BC91" s="914">
        <f t="shared" si="82"/>
        <v>318.96253673834491</v>
      </c>
      <c r="BD91" s="933">
        <f t="shared" si="90"/>
        <v>6.0849766060141945</v>
      </c>
      <c r="BE91" s="914">
        <f t="shared" si="54"/>
        <v>761.48515973241626</v>
      </c>
      <c r="BF91" s="145">
        <v>0</v>
      </c>
      <c r="BG91" s="927">
        <f t="shared" si="83"/>
        <v>761.48515973241626</v>
      </c>
      <c r="BI91" s="913">
        <f t="shared" si="84"/>
        <v>436.4376463880572</v>
      </c>
      <c r="BJ91" s="914">
        <f t="shared" si="85"/>
        <v>318.96253673834491</v>
      </c>
      <c r="BK91" s="933">
        <f t="shared" si="86"/>
        <v>6.0849766060141945</v>
      </c>
      <c r="BL91" s="914">
        <f t="shared" si="55"/>
        <v>761.48515973241626</v>
      </c>
      <c r="BM91" s="145">
        <v>0</v>
      </c>
      <c r="BN91" s="927">
        <f t="shared" si="87"/>
        <v>761.48515973241626</v>
      </c>
    </row>
    <row r="92" spans="1:73">
      <c r="A92" s="805">
        <f>'Input data'!A122</f>
        <v>2022</v>
      </c>
      <c r="B92" s="728">
        <f>'Input data'!B122</f>
        <v>59.893885000000004</v>
      </c>
      <c r="C92" s="728">
        <f>'Recycling - Case 3'!AK102/B92</f>
        <v>360.60277340344135</v>
      </c>
      <c r="D92" s="729">
        <f>'Recycling - Case 3'!AM102</f>
        <v>0.25798876152024719</v>
      </c>
      <c r="E92" s="729">
        <f>'Recycling - Case 3'!BE102</f>
        <v>0.18166857386253032</v>
      </c>
      <c r="F92" s="729">
        <f>'Recycling - Case 3'!BF102</f>
        <v>0.23040489965855959</v>
      </c>
      <c r="G92" s="729">
        <f>'Recycling - Case 3'!BG102</f>
        <v>7.1852568800268579E-2</v>
      </c>
      <c r="H92" s="729">
        <f>'Recycling - Case 3'!BH102</f>
        <v>0</v>
      </c>
      <c r="I92" s="729">
        <f>'Recycling - Case 3'!BI102</f>
        <v>0</v>
      </c>
      <c r="J92" s="729">
        <f>'Recycling - Case 3'!BJ102</f>
        <v>0</v>
      </c>
      <c r="K92" s="729">
        <f>'Recycling - Case 3'!BK102</f>
        <v>0.51607395767864128</v>
      </c>
      <c r="L92" s="730">
        <f t="shared" si="89"/>
        <v>0.99999999999999978</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0.1020722935311989</v>
      </c>
      <c r="Q92" s="734">
        <f t="shared" si="57"/>
        <v>237.12434387723533</v>
      </c>
      <c r="R92" s="734">
        <f t="shared" si="58"/>
        <v>237.12434387723533</v>
      </c>
      <c r="S92" s="737">
        <f t="shared" si="59"/>
        <v>0</v>
      </c>
      <c r="T92" s="734">
        <f t="shared" si="60"/>
        <v>12681.994426877318</v>
      </c>
      <c r="U92" s="734">
        <f t="shared" si="61"/>
        <v>638.06213341259536</v>
      </c>
      <c r="V92" s="741">
        <f t="shared" si="62"/>
        <v>425.37475560839692</v>
      </c>
      <c r="X92" s="750">
        <f>'Recycling - Case 3'!AM142</f>
        <v>0</v>
      </c>
      <c r="Y92" s="751">
        <f>Parameters!S262</f>
        <v>0.71500000000000008</v>
      </c>
      <c r="Z92" s="751">
        <f t="shared" si="63"/>
        <v>0.4</v>
      </c>
      <c r="AA92" s="752">
        <f t="shared" si="64"/>
        <v>0</v>
      </c>
      <c r="AB92" s="752">
        <f t="shared" si="65"/>
        <v>0</v>
      </c>
      <c r="AC92" s="753">
        <f t="shared" si="66"/>
        <v>0</v>
      </c>
      <c r="AD92" s="752">
        <f t="shared" si="67"/>
        <v>8893.559312224068</v>
      </c>
      <c r="AE92" s="752">
        <f t="shared" si="68"/>
        <v>455.98253662292626</v>
      </c>
      <c r="AF92" s="754">
        <f t="shared" si="69"/>
        <v>303.98835774861749</v>
      </c>
      <c r="AH92" s="750">
        <f>'Recycling - Case 3'!AM182</f>
        <v>0</v>
      </c>
      <c r="AI92" s="751">
        <f>Parameters!S262</f>
        <v>0.71500000000000008</v>
      </c>
      <c r="AJ92" s="751">
        <f t="shared" si="70"/>
        <v>0.4</v>
      </c>
      <c r="AK92" s="752">
        <f t="shared" si="71"/>
        <v>0</v>
      </c>
      <c r="AL92" s="752">
        <f t="shared" si="72"/>
        <v>0</v>
      </c>
      <c r="AM92" s="753">
        <f t="shared" si="73"/>
        <v>0</v>
      </c>
      <c r="AN92" s="752">
        <f t="shared" si="74"/>
        <v>8893.559312224068</v>
      </c>
      <c r="AO92" s="752">
        <f t="shared" si="75"/>
        <v>455.98253662292626</v>
      </c>
      <c r="AP92" s="754">
        <f t="shared" si="76"/>
        <v>303.98835774861749</v>
      </c>
      <c r="AR92" s="740">
        <f>'Recycling - Case 3'!G102</f>
        <v>587.57571052008836</v>
      </c>
      <c r="AS92" s="736">
        <v>1</v>
      </c>
      <c r="AT92" s="736">
        <f t="shared" si="77"/>
        <v>0.05</v>
      </c>
      <c r="AU92" s="734">
        <f t="shared" si="78"/>
        <v>14.689392763002211</v>
      </c>
      <c r="AV92" s="734">
        <f t="shared" si="79"/>
        <v>14.689392763002211</v>
      </c>
      <c r="AW92" s="737">
        <f t="shared" si="80"/>
        <v>0</v>
      </c>
      <c r="AX92" s="734">
        <f t="shared" si="44"/>
        <v>167.15317708333561</v>
      </c>
      <c r="AY92" s="734">
        <f t="shared" si="49"/>
        <v>9.4278338956059642</v>
      </c>
      <c r="AZ92" s="808">
        <f t="shared" si="47"/>
        <v>6.2852225970706428</v>
      </c>
      <c r="BB92" s="913">
        <f t="shared" si="81"/>
        <v>425.37475560839692</v>
      </c>
      <c r="BC92" s="914">
        <f t="shared" si="82"/>
        <v>303.98835774861749</v>
      </c>
      <c r="BD92" s="933">
        <f t="shared" si="90"/>
        <v>6.2852225970706428</v>
      </c>
      <c r="BE92" s="914">
        <f t="shared" si="54"/>
        <v>735.64833595408504</v>
      </c>
      <c r="BF92" s="145">
        <v>0</v>
      </c>
      <c r="BG92" s="927">
        <f t="shared" si="83"/>
        <v>735.64833595408504</v>
      </c>
      <c r="BI92" s="913">
        <f t="shared" si="84"/>
        <v>425.37475560839692</v>
      </c>
      <c r="BJ92" s="914">
        <f t="shared" si="85"/>
        <v>303.98835774861749</v>
      </c>
      <c r="BK92" s="933">
        <f t="shared" si="86"/>
        <v>6.2852225970706428</v>
      </c>
      <c r="BL92" s="914">
        <f t="shared" si="55"/>
        <v>735.64833595408504</v>
      </c>
      <c r="BM92" s="145">
        <v>0</v>
      </c>
      <c r="BN92" s="927">
        <f t="shared" si="87"/>
        <v>735.64833595408504</v>
      </c>
    </row>
    <row r="93" spans="1:73">
      <c r="A93" s="805">
        <f>'Input data'!A123</f>
        <v>2023</v>
      </c>
      <c r="B93" s="728">
        <f>'Input data'!B123</f>
        <v>60.414495000000002</v>
      </c>
      <c r="C93" s="728">
        <f>'Recycling - Case 3'!AK103/B93</f>
        <v>353.07833590035494</v>
      </c>
      <c r="D93" s="729">
        <f>'Recycling - Case 3'!AM103</f>
        <v>0.24554323176538814</v>
      </c>
      <c r="E93" s="729">
        <f>'Recycling - Case 3'!BE103</f>
        <v>0.18488381989114377</v>
      </c>
      <c r="F93" s="729">
        <f>'Recycling - Case 3'!BF103</f>
        <v>0.23448270146461567</v>
      </c>
      <c r="G93" s="729">
        <f>'Recycling - Case 3'!BG103</f>
        <v>7.0000351496504493E-2</v>
      </c>
      <c r="H93" s="729">
        <f>'Recycling - Case 3'!BH103</f>
        <v>0</v>
      </c>
      <c r="I93" s="729">
        <f>'Recycling - Case 3'!BI103</f>
        <v>0</v>
      </c>
      <c r="J93" s="729">
        <f>'Recycling - Case 3'!BJ103</f>
        <v>0</v>
      </c>
      <c r="K93" s="729">
        <f>'Recycling - Case 3'!BK103</f>
        <v>0.51063312714773601</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0.1026292538751965</v>
      </c>
      <c r="Q93" s="734">
        <f t="shared" si="57"/>
        <v>229.69527988124312</v>
      </c>
      <c r="R93" s="734">
        <f t="shared" si="58"/>
        <v>229.69527988124312</v>
      </c>
      <c r="S93" s="737">
        <f t="shared" si="59"/>
        <v>0</v>
      </c>
      <c r="T93" s="734">
        <f t="shared" si="60"/>
        <v>12293.181540081017</v>
      </c>
      <c r="U93" s="734">
        <f t="shared" si="61"/>
        <v>618.5081666775443</v>
      </c>
      <c r="V93" s="741">
        <f t="shared" si="62"/>
        <v>412.33877778502955</v>
      </c>
      <c r="X93" s="750">
        <f>'Recycling - Case 3'!AM143</f>
        <v>0</v>
      </c>
      <c r="Y93" s="751">
        <f>Parameters!S263</f>
        <v>0.71500000000000008</v>
      </c>
      <c r="Z93" s="751">
        <f t="shared" si="63"/>
        <v>0.4</v>
      </c>
      <c r="AA93" s="752">
        <f t="shared" si="64"/>
        <v>0</v>
      </c>
      <c r="AB93" s="752">
        <f t="shared" si="65"/>
        <v>0</v>
      </c>
      <c r="AC93" s="753">
        <f t="shared" si="66"/>
        <v>0</v>
      </c>
      <c r="AD93" s="752">
        <f t="shared" si="67"/>
        <v>8459.8153063298669</v>
      </c>
      <c r="AE93" s="752">
        <f t="shared" si="68"/>
        <v>433.74400589420185</v>
      </c>
      <c r="AF93" s="754">
        <f t="shared" si="69"/>
        <v>289.16267059613455</v>
      </c>
      <c r="AH93" s="750">
        <f>'Recycling - Case 3'!AM183</f>
        <v>0</v>
      </c>
      <c r="AI93" s="751">
        <f>Parameters!S263</f>
        <v>0.71500000000000008</v>
      </c>
      <c r="AJ93" s="751">
        <f t="shared" si="70"/>
        <v>0.4</v>
      </c>
      <c r="AK93" s="752">
        <f t="shared" si="71"/>
        <v>0</v>
      </c>
      <c r="AL93" s="752">
        <f t="shared" si="72"/>
        <v>0</v>
      </c>
      <c r="AM93" s="753">
        <f t="shared" si="73"/>
        <v>0</v>
      </c>
      <c r="AN93" s="752">
        <f t="shared" si="74"/>
        <v>8459.8153063298669</v>
      </c>
      <c r="AO93" s="752">
        <f t="shared" si="75"/>
        <v>433.74400589420185</v>
      </c>
      <c r="AP93" s="754">
        <f t="shared" si="76"/>
        <v>289.16267059613455</v>
      </c>
      <c r="AR93" s="740">
        <f>'Recycling - Case 3'!G103</f>
        <v>604.11908575027167</v>
      </c>
      <c r="AS93" s="736">
        <v>1</v>
      </c>
      <c r="AT93" s="736">
        <f t="shared" si="77"/>
        <v>0.05</v>
      </c>
      <c r="AU93" s="734">
        <f t="shared" si="78"/>
        <v>15.102977143756792</v>
      </c>
      <c r="AV93" s="734">
        <f t="shared" si="79"/>
        <v>15.102977143756792</v>
      </c>
      <c r="AW93" s="737">
        <f t="shared" si="80"/>
        <v>0</v>
      </c>
      <c r="AX93" s="734">
        <f t="shared" si="44"/>
        <v>172.52191099676969</v>
      </c>
      <c r="AY93" s="734">
        <f t="shared" si="49"/>
        <v>9.7342432303227167</v>
      </c>
      <c r="AZ93" s="808">
        <f t="shared" si="47"/>
        <v>6.4894954868818111</v>
      </c>
      <c r="BB93" s="913">
        <f t="shared" si="81"/>
        <v>412.33877778502955</v>
      </c>
      <c r="BC93" s="914">
        <f t="shared" si="82"/>
        <v>289.16267059613455</v>
      </c>
      <c r="BD93" s="933">
        <f t="shared" si="90"/>
        <v>6.4894954868818111</v>
      </c>
      <c r="BE93" s="914">
        <f t="shared" si="54"/>
        <v>707.99094386804586</v>
      </c>
      <c r="BF93" s="145">
        <v>0</v>
      </c>
      <c r="BG93" s="927">
        <f t="shared" si="83"/>
        <v>707.99094386804586</v>
      </c>
      <c r="BI93" s="913">
        <f t="shared" si="84"/>
        <v>412.33877778502955</v>
      </c>
      <c r="BJ93" s="914">
        <f t="shared" si="85"/>
        <v>289.16267059613455</v>
      </c>
      <c r="BK93" s="933">
        <f t="shared" si="86"/>
        <v>6.4894954868818111</v>
      </c>
      <c r="BL93" s="914">
        <f t="shared" si="55"/>
        <v>707.99094386804586</v>
      </c>
      <c r="BM93" s="145">
        <v>0</v>
      </c>
      <c r="BN93" s="927">
        <f t="shared" si="87"/>
        <v>707.99094386804586</v>
      </c>
    </row>
    <row r="94" spans="1:73">
      <c r="A94" s="805">
        <f>'Input data'!A124</f>
        <v>2024</v>
      </c>
      <c r="B94" s="728">
        <f>'Input data'!B124</f>
        <v>61.020220999999999</v>
      </c>
      <c r="C94" s="728">
        <f>'Recycling - Case 3'!AK104/B94</f>
        <v>345.36163004795839</v>
      </c>
      <c r="D94" s="729">
        <f>'Recycling - Case 3'!AM104</f>
        <v>0.23267361911929094</v>
      </c>
      <c r="E94" s="729">
        <f>'Recycling - Case 3'!BE104</f>
        <v>0.18827959780613904</v>
      </c>
      <c r="F94" s="729">
        <f>'Recycling - Case 3'!BF104</f>
        <v>0.23878946654308916</v>
      </c>
      <c r="G94" s="729">
        <f>'Recycling - Case 3'!BG104</f>
        <v>6.8079718127624367E-2</v>
      </c>
      <c r="H94" s="729">
        <f>'Recycling - Case 3'!BH104</f>
        <v>0</v>
      </c>
      <c r="I94" s="729">
        <f>'Recycling - Case 3'!BI104</f>
        <v>0</v>
      </c>
      <c r="J94" s="729">
        <f>'Recycling - Case 3'!BJ104</f>
        <v>0</v>
      </c>
      <c r="K94" s="729">
        <f>'Recycling - Case 3'!BK104</f>
        <v>0.50485121752314754</v>
      </c>
      <c r="L94" s="730">
        <f t="shared" si="89"/>
        <v>1</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0.10323172023058844</v>
      </c>
      <c r="Q94" s="734">
        <f t="shared" si="57"/>
        <v>221.55271950856056</v>
      </c>
      <c r="R94" s="734">
        <f t="shared" si="58"/>
        <v>221.55271950856056</v>
      </c>
      <c r="S94" s="737">
        <f t="shared" si="59"/>
        <v>0</v>
      </c>
      <c r="T94" s="734">
        <f t="shared" si="60"/>
        <v>11915.188721162627</v>
      </c>
      <c r="U94" s="734">
        <f t="shared" si="61"/>
        <v>599.54553842694997</v>
      </c>
      <c r="V94" s="741">
        <f t="shared" si="62"/>
        <v>399.69702561796663</v>
      </c>
      <c r="X94" s="750">
        <f>'Recycling - Case 3'!AM144</f>
        <v>0</v>
      </c>
      <c r="Y94" s="751">
        <f>Parameters!S264</f>
        <v>0.71500000000000008</v>
      </c>
      <c r="Z94" s="751">
        <f t="shared" si="63"/>
        <v>0.4</v>
      </c>
      <c r="AA94" s="752">
        <f t="shared" si="64"/>
        <v>0</v>
      </c>
      <c r="AB94" s="752">
        <f t="shared" si="65"/>
        <v>0</v>
      </c>
      <c r="AC94" s="753">
        <f t="shared" si="66"/>
        <v>0</v>
      </c>
      <c r="AD94" s="752">
        <f t="shared" si="67"/>
        <v>8047.2252452224911</v>
      </c>
      <c r="AE94" s="752">
        <f t="shared" si="68"/>
        <v>412.59006110737596</v>
      </c>
      <c r="AF94" s="754">
        <f t="shared" si="69"/>
        <v>275.06004073825062</v>
      </c>
      <c r="AH94" s="750">
        <f>'Recycling - Case 3'!AM184</f>
        <v>0</v>
      </c>
      <c r="AI94" s="751">
        <f>Parameters!S264</f>
        <v>0.71500000000000008</v>
      </c>
      <c r="AJ94" s="751">
        <f t="shared" si="70"/>
        <v>0.4</v>
      </c>
      <c r="AK94" s="752">
        <f t="shared" si="71"/>
        <v>0</v>
      </c>
      <c r="AL94" s="752">
        <f t="shared" si="72"/>
        <v>0</v>
      </c>
      <c r="AM94" s="753">
        <f t="shared" si="73"/>
        <v>0</v>
      </c>
      <c r="AN94" s="752">
        <f t="shared" si="74"/>
        <v>8047.2252452224911</v>
      </c>
      <c r="AO94" s="752">
        <f t="shared" si="75"/>
        <v>412.59006110737596</v>
      </c>
      <c r="AP94" s="754">
        <f t="shared" si="76"/>
        <v>275.06004073825062</v>
      </c>
      <c r="AR94" s="740">
        <f>'Recycling - Case 3'!G104</f>
        <v>621.7267921544518</v>
      </c>
      <c r="AS94" s="736">
        <v>1</v>
      </c>
      <c r="AT94" s="736">
        <f t="shared" si="77"/>
        <v>0.05</v>
      </c>
      <c r="AU94" s="734">
        <f t="shared" si="78"/>
        <v>15.543169803861296</v>
      </c>
      <c r="AV94" s="734">
        <f t="shared" si="79"/>
        <v>15.543169803861296</v>
      </c>
      <c r="AW94" s="737">
        <f t="shared" si="80"/>
        <v>0</v>
      </c>
      <c r="AX94" s="734">
        <f t="shared" si="44"/>
        <v>178.01818684679739</v>
      </c>
      <c r="AY94" s="734">
        <f t="shared" si="49"/>
        <v>10.046893953833612</v>
      </c>
      <c r="AZ94" s="808">
        <f t="shared" si="47"/>
        <v>6.6979293025557416</v>
      </c>
      <c r="BB94" s="913">
        <f t="shared" si="81"/>
        <v>399.69702561796663</v>
      </c>
      <c r="BC94" s="914">
        <f t="shared" si="82"/>
        <v>275.06004073825062</v>
      </c>
      <c r="BD94" s="933">
        <f t="shared" si="90"/>
        <v>6.6979293025557416</v>
      </c>
      <c r="BE94" s="914">
        <f t="shared" si="54"/>
        <v>681.45499565877299</v>
      </c>
      <c r="BF94" s="145">
        <v>0</v>
      </c>
      <c r="BG94" s="927">
        <f t="shared" si="83"/>
        <v>681.45499565877299</v>
      </c>
      <c r="BI94" s="913">
        <f t="shared" si="84"/>
        <v>399.69702561796663</v>
      </c>
      <c r="BJ94" s="914">
        <f t="shared" si="85"/>
        <v>275.06004073825062</v>
      </c>
      <c r="BK94" s="933">
        <f t="shared" si="86"/>
        <v>6.6979293025557416</v>
      </c>
      <c r="BL94" s="914">
        <f t="shared" si="55"/>
        <v>681.45499565877299</v>
      </c>
      <c r="BM94" s="145">
        <v>0</v>
      </c>
      <c r="BN94" s="927">
        <f t="shared" si="87"/>
        <v>681.45499565877299</v>
      </c>
    </row>
    <row r="95" spans="1:73">
      <c r="A95" s="805">
        <f>'Input data'!A125</f>
        <v>2025</v>
      </c>
      <c r="B95" s="728">
        <f>'Input data'!B125</f>
        <v>61.673080999999996</v>
      </c>
      <c r="C95" s="728">
        <f>'Recycling - Case 3'!AK105/B95</f>
        <v>337.63341654487431</v>
      </c>
      <c r="D95" s="729">
        <f>'Recycling - Case 3'!AM105</f>
        <v>0.2194245005877701</v>
      </c>
      <c r="E95" s="729">
        <f>'Recycling - Case 3'!BE105</f>
        <v>0.1917927728090621</v>
      </c>
      <c r="F95" s="729">
        <f>'Recycling - Case 3'!BF105</f>
        <v>0.24324512288926589</v>
      </c>
      <c r="G95" s="729">
        <f>'Recycling - Case 3'!BG105</f>
        <v>6.6108250205732563E-2</v>
      </c>
      <c r="H95" s="729">
        <f>'Recycling - Case 3'!BH105</f>
        <v>0</v>
      </c>
      <c r="I95" s="729">
        <f>'Recycling - Case 3'!BI105</f>
        <v>0</v>
      </c>
      <c r="J95" s="729">
        <f>'Recycling - Case 3'!BJ105</f>
        <v>0</v>
      </c>
      <c r="K95" s="729">
        <f>'Recycling - Case 3'!BK105</f>
        <v>0.49885385409593941</v>
      </c>
      <c r="L95" s="730">
        <f t="shared" si="89"/>
        <v>0.99999999999999989</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0.10386124058150552</v>
      </c>
      <c r="Q95" s="734">
        <f t="shared" si="57"/>
        <v>212.63378511739015</v>
      </c>
      <c r="R95" s="734">
        <f t="shared" si="58"/>
        <v>212.63378511739015</v>
      </c>
      <c r="S95" s="737">
        <f t="shared" si="59"/>
        <v>0</v>
      </c>
      <c r="T95" s="734">
        <f t="shared" si="60"/>
        <v>11546.711895166314</v>
      </c>
      <c r="U95" s="734">
        <f t="shared" si="61"/>
        <v>581.1106111137027</v>
      </c>
      <c r="V95" s="741">
        <f t="shared" si="62"/>
        <v>387.4070740758018</v>
      </c>
      <c r="X95" s="750">
        <f>'Recycling - Case 3'!AM145</f>
        <v>0</v>
      </c>
      <c r="Y95" s="751">
        <f>Parameters!S265</f>
        <v>0.71500000000000008</v>
      </c>
      <c r="Z95" s="751">
        <f t="shared" si="63"/>
        <v>0.4</v>
      </c>
      <c r="AA95" s="752">
        <f t="shared" si="64"/>
        <v>0</v>
      </c>
      <c r="AB95" s="752">
        <f t="shared" si="65"/>
        <v>0</v>
      </c>
      <c r="AC95" s="753">
        <f t="shared" si="66"/>
        <v>0</v>
      </c>
      <c r="AD95" s="752">
        <f t="shared" si="67"/>
        <v>7654.7574388406074</v>
      </c>
      <c r="AE95" s="752">
        <f t="shared" si="68"/>
        <v>392.46780638188369</v>
      </c>
      <c r="AF95" s="754">
        <f t="shared" si="69"/>
        <v>261.64520425458915</v>
      </c>
      <c r="AH95" s="750">
        <f>'Recycling - Case 3'!AM185</f>
        <v>0</v>
      </c>
      <c r="AI95" s="751">
        <f>Parameters!S265</f>
        <v>0.71500000000000008</v>
      </c>
      <c r="AJ95" s="751">
        <f t="shared" si="70"/>
        <v>0.4</v>
      </c>
      <c r="AK95" s="752">
        <f t="shared" si="71"/>
        <v>0</v>
      </c>
      <c r="AL95" s="752">
        <f t="shared" si="72"/>
        <v>0</v>
      </c>
      <c r="AM95" s="753">
        <f t="shared" si="73"/>
        <v>0</v>
      </c>
      <c r="AN95" s="752">
        <f t="shared" si="74"/>
        <v>7654.7574388406074</v>
      </c>
      <c r="AO95" s="752">
        <f t="shared" si="75"/>
        <v>392.46780638188369</v>
      </c>
      <c r="AP95" s="754">
        <f t="shared" si="76"/>
        <v>261.64520425458915</v>
      </c>
      <c r="AR95" s="740">
        <f>'Recycling - Case 3'!G105</f>
        <v>640.05298214352729</v>
      </c>
      <c r="AS95" s="736">
        <v>1</v>
      </c>
      <c r="AT95" s="736">
        <f t="shared" si="77"/>
        <v>0.05</v>
      </c>
      <c r="AU95" s="734">
        <f t="shared" si="78"/>
        <v>16.001324553588184</v>
      </c>
      <c r="AV95" s="734">
        <f t="shared" si="79"/>
        <v>16.001324553588184</v>
      </c>
      <c r="AW95" s="737">
        <f t="shared" si="80"/>
        <v>0</v>
      </c>
      <c r="AX95" s="734">
        <f t="shared" si="44"/>
        <v>183.65253925887598</v>
      </c>
      <c r="AY95" s="734">
        <f t="shared" si="49"/>
        <v>10.366972141509606</v>
      </c>
      <c r="AZ95" s="808">
        <f t="shared" si="47"/>
        <v>6.9113147610064045</v>
      </c>
      <c r="BB95" s="913">
        <f t="shared" si="81"/>
        <v>387.4070740758018</v>
      </c>
      <c r="BC95" s="914">
        <f t="shared" si="82"/>
        <v>261.64520425458915</v>
      </c>
      <c r="BD95" s="933">
        <f t="shared" si="90"/>
        <v>6.9113147610064045</v>
      </c>
      <c r="BE95" s="914">
        <f t="shared" si="54"/>
        <v>655.96359309139734</v>
      </c>
      <c r="BF95" s="145">
        <v>0</v>
      </c>
      <c r="BG95" s="927">
        <f t="shared" si="83"/>
        <v>655.96359309139734</v>
      </c>
      <c r="BI95" s="913">
        <f t="shared" si="84"/>
        <v>387.4070740758018</v>
      </c>
      <c r="BJ95" s="914">
        <f t="shared" si="85"/>
        <v>261.64520425458915</v>
      </c>
      <c r="BK95" s="933">
        <f t="shared" si="86"/>
        <v>6.9113147610064045</v>
      </c>
      <c r="BL95" s="914">
        <f t="shared" si="55"/>
        <v>655.96359309139734</v>
      </c>
      <c r="BM95" s="145">
        <v>0</v>
      </c>
      <c r="BN95" s="927">
        <f t="shared" si="87"/>
        <v>655.96359309139734</v>
      </c>
    </row>
    <row r="96" spans="1:73">
      <c r="A96" s="805">
        <f>'Input data'!A126</f>
        <v>2026</v>
      </c>
      <c r="B96" s="728">
        <f>'Input data'!B126</f>
        <v>62.305038999999994</v>
      </c>
      <c r="C96" s="728">
        <f>'Recycling - Case 3'!AK106/B96</f>
        <v>330.1423413730941</v>
      </c>
      <c r="D96" s="729">
        <f>'Recycling - Case 3'!AM106</f>
        <v>0.20587401188258508</v>
      </c>
      <c r="E96" s="729">
        <f>'Recycling - Case 3'!BE106</f>
        <v>0.19532219073870069</v>
      </c>
      <c r="F96" s="729">
        <f>'Recycling - Case 3'!BF106</f>
        <v>0.24772137966082419</v>
      </c>
      <c r="G96" s="729">
        <f>'Recycling - Case 3'!BG106</f>
        <v>6.411244707387613E-2</v>
      </c>
      <c r="H96" s="729">
        <f>'Recycling - Case 3'!BH106</f>
        <v>0</v>
      </c>
      <c r="I96" s="729">
        <f>'Recycling - Case 3'!BI106</f>
        <v>0</v>
      </c>
      <c r="J96" s="729">
        <f>'Recycling - Case 3'!BJ106</f>
        <v>0</v>
      </c>
      <c r="K96" s="729">
        <f>'Recycling - Case 3'!BK106</f>
        <v>0.49284398252659867</v>
      </c>
      <c r="L96" s="730">
        <f t="shared" si="89"/>
        <v>0.99999999999999967</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0.1044875833725204</v>
      </c>
      <c r="Q96" s="734">
        <f t="shared" si="57"/>
        <v>202.85864446107908</v>
      </c>
      <c r="R96" s="734">
        <f t="shared" si="58"/>
        <v>202.85864446107908</v>
      </c>
      <c r="S96" s="737">
        <f t="shared" si="59"/>
        <v>0</v>
      </c>
      <c r="T96" s="734">
        <f t="shared" si="60"/>
        <v>11186.430755375681</v>
      </c>
      <c r="U96" s="734">
        <f t="shared" si="61"/>
        <v>563.13978425171229</v>
      </c>
      <c r="V96" s="741">
        <f t="shared" si="62"/>
        <v>375.42652283447484</v>
      </c>
      <c r="X96" s="750">
        <f>'Recycling - Case 3'!AM146</f>
        <v>0</v>
      </c>
      <c r="Y96" s="751">
        <f>Parameters!S266</f>
        <v>0.71500000000000008</v>
      </c>
      <c r="Z96" s="751">
        <f t="shared" si="63"/>
        <v>0.4</v>
      </c>
      <c r="AA96" s="752">
        <f t="shared" si="64"/>
        <v>0</v>
      </c>
      <c r="AB96" s="752">
        <f t="shared" si="65"/>
        <v>0</v>
      </c>
      <c r="AC96" s="753">
        <f t="shared" si="66"/>
        <v>0</v>
      </c>
      <c r="AD96" s="752">
        <f t="shared" si="67"/>
        <v>7281.4305132409108</v>
      </c>
      <c r="AE96" s="752">
        <f t="shared" si="68"/>
        <v>373.32692559969684</v>
      </c>
      <c r="AF96" s="754">
        <f t="shared" si="69"/>
        <v>248.88461706646456</v>
      </c>
      <c r="AH96" s="750">
        <f>'Recycling - Case 3'!AM186</f>
        <v>0</v>
      </c>
      <c r="AI96" s="751">
        <f>Parameters!S266</f>
        <v>0.71500000000000008</v>
      </c>
      <c r="AJ96" s="751">
        <f t="shared" si="70"/>
        <v>0.4</v>
      </c>
      <c r="AK96" s="752">
        <f t="shared" si="71"/>
        <v>0</v>
      </c>
      <c r="AL96" s="752">
        <f t="shared" si="72"/>
        <v>0</v>
      </c>
      <c r="AM96" s="753">
        <f t="shared" si="73"/>
        <v>0</v>
      </c>
      <c r="AN96" s="752">
        <f t="shared" si="74"/>
        <v>7281.4305132409108</v>
      </c>
      <c r="AO96" s="752">
        <f t="shared" si="75"/>
        <v>373.32692559969684</v>
      </c>
      <c r="AP96" s="754">
        <f t="shared" si="76"/>
        <v>248.88461706646456</v>
      </c>
      <c r="AR96" s="740">
        <f>'Recycling - Case 3'!G106</f>
        <v>658.40545503258886</v>
      </c>
      <c r="AS96" s="736">
        <v>1</v>
      </c>
      <c r="AT96" s="736">
        <f t="shared" si="77"/>
        <v>0.05</v>
      </c>
      <c r="AU96" s="734">
        <f t="shared" si="78"/>
        <v>16.460136375814724</v>
      </c>
      <c r="AV96" s="734">
        <f t="shared" si="79"/>
        <v>16.460136375814724</v>
      </c>
      <c r="AW96" s="737">
        <f t="shared" si="80"/>
        <v>0</v>
      </c>
      <c r="AX96" s="734">
        <f t="shared" si="44"/>
        <v>189.41758435251299</v>
      </c>
      <c r="AY96" s="734">
        <f t="shared" si="49"/>
        <v>10.695091282177716</v>
      </c>
      <c r="AZ96" s="808">
        <f t="shared" si="47"/>
        <v>7.1300608547851434</v>
      </c>
      <c r="BB96" s="913">
        <f t="shared" si="81"/>
        <v>375.42652283447484</v>
      </c>
      <c r="BC96" s="914">
        <f t="shared" si="82"/>
        <v>248.88461706646456</v>
      </c>
      <c r="BD96" s="933">
        <f t="shared" si="90"/>
        <v>7.1300608547851434</v>
      </c>
      <c r="BE96" s="914">
        <f t="shared" si="54"/>
        <v>631.44120075572459</v>
      </c>
      <c r="BF96" s="145">
        <v>0</v>
      </c>
      <c r="BG96" s="927">
        <f t="shared" si="83"/>
        <v>631.44120075572459</v>
      </c>
      <c r="BI96" s="913">
        <f t="shared" si="84"/>
        <v>375.42652283447484</v>
      </c>
      <c r="BJ96" s="914">
        <f t="shared" si="85"/>
        <v>248.88461706646456</v>
      </c>
      <c r="BK96" s="933">
        <f t="shared" si="86"/>
        <v>7.1300608547851434</v>
      </c>
      <c r="BL96" s="914">
        <f t="shared" si="55"/>
        <v>631.44120075572459</v>
      </c>
      <c r="BM96" s="145">
        <v>0</v>
      </c>
      <c r="BN96" s="927">
        <f t="shared" si="87"/>
        <v>631.44120075572459</v>
      </c>
    </row>
    <row r="97" spans="1:66">
      <c r="A97" s="805">
        <f>'Input data'!A127</f>
        <v>2027</v>
      </c>
      <c r="B97" s="728">
        <f>'Input data'!B127</f>
        <v>62.918915999999996</v>
      </c>
      <c r="C97" s="728">
        <f>'Recycling - Case 3'!AK107/B97</f>
        <v>322.86094357819042</v>
      </c>
      <c r="D97" s="729">
        <f>'Recycling - Case 3'!AM107</f>
        <v>0.19200548318047131</v>
      </c>
      <c r="E97" s="729">
        <f>'Recycling - Case 3'!BE107</f>
        <v>0.19887697183139416</v>
      </c>
      <c r="F97" s="729">
        <f>'Recycling - Case 3'!BF107</f>
        <v>0.25222980378480042</v>
      </c>
      <c r="G97" s="729">
        <f>'Recycling - Case 3'!BG107</f>
        <v>6.2088690903349113E-2</v>
      </c>
      <c r="H97" s="729">
        <f>'Recycling - Case 3'!BH107</f>
        <v>0</v>
      </c>
      <c r="I97" s="729">
        <f>'Recycling - Case 3'!BI107</f>
        <v>0</v>
      </c>
      <c r="J97" s="729">
        <f>'Recycling - Case 3'!BJ107</f>
        <v>0</v>
      </c>
      <c r="K97" s="729">
        <f>'Recycling - Case 3'!BK107</f>
        <v>0.48680453348045633</v>
      </c>
      <c r="L97" s="730">
        <f t="shared" si="89"/>
        <v>1</v>
      </c>
      <c r="N97" s="740">
        <f t="shared" si="56"/>
        <v>3900.4110186862777</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0.10511298289300886</v>
      </c>
      <c r="Q97" s="734">
        <f t="shared" si="57"/>
        <v>192.21934496785505</v>
      </c>
      <c r="R97" s="734">
        <f t="shared" si="58"/>
        <v>192.21934496785505</v>
      </c>
      <c r="S97" s="737">
        <f t="shared" si="59"/>
        <v>0</v>
      </c>
      <c r="T97" s="734">
        <f t="shared" si="60"/>
        <v>10833.08143462095</v>
      </c>
      <c r="U97" s="734">
        <f t="shared" si="61"/>
        <v>545.56866572258434</v>
      </c>
      <c r="V97" s="741">
        <f t="shared" si="62"/>
        <v>363.71244381505625</v>
      </c>
      <c r="X97" s="750">
        <f>'Recycling - Case 3'!AM147</f>
        <v>0</v>
      </c>
      <c r="Y97" s="751">
        <f>Parameters!S267</f>
        <v>0.71500000000000008</v>
      </c>
      <c r="Z97" s="751">
        <f t="shared" si="63"/>
        <v>0.4</v>
      </c>
      <c r="AA97" s="752">
        <f t="shared" si="64"/>
        <v>0</v>
      </c>
      <c r="AB97" s="752">
        <f t="shared" si="65"/>
        <v>0</v>
      </c>
      <c r="AC97" s="753">
        <f t="shared" si="66"/>
        <v>0</v>
      </c>
      <c r="AD97" s="752">
        <f t="shared" si="67"/>
        <v>6926.3109566520907</v>
      </c>
      <c r="AE97" s="752">
        <f t="shared" si="68"/>
        <v>355.11955658882056</v>
      </c>
      <c r="AF97" s="754">
        <f t="shared" si="69"/>
        <v>236.74637105921371</v>
      </c>
      <c r="AH97" s="750">
        <f>'Recycling - Case 3'!AM187</f>
        <v>0</v>
      </c>
      <c r="AI97" s="751">
        <f>Parameters!S267</f>
        <v>0.71500000000000008</v>
      </c>
      <c r="AJ97" s="751">
        <f t="shared" si="70"/>
        <v>0.4</v>
      </c>
      <c r="AK97" s="752">
        <f t="shared" si="71"/>
        <v>0</v>
      </c>
      <c r="AL97" s="752">
        <f t="shared" si="72"/>
        <v>0</v>
      </c>
      <c r="AM97" s="753">
        <f t="shared" si="73"/>
        <v>0</v>
      </c>
      <c r="AN97" s="752">
        <f t="shared" si="74"/>
        <v>6926.3109566520907</v>
      </c>
      <c r="AO97" s="752">
        <f t="shared" si="75"/>
        <v>355.11955658882056</v>
      </c>
      <c r="AP97" s="754">
        <f t="shared" si="76"/>
        <v>236.74637105921371</v>
      </c>
      <c r="AR97" s="740">
        <f>'Recycling - Case 3'!G107</f>
        <v>676.80268578504422</v>
      </c>
      <c r="AS97" s="736">
        <v>1</v>
      </c>
      <c r="AT97" s="736">
        <f t="shared" si="77"/>
        <v>0.05</v>
      </c>
      <c r="AU97" s="734">
        <f t="shared" si="78"/>
        <v>16.920067144626106</v>
      </c>
      <c r="AV97" s="734">
        <f t="shared" si="79"/>
        <v>16.920067144626106</v>
      </c>
      <c r="AW97" s="737">
        <f t="shared" si="80"/>
        <v>0</v>
      </c>
      <c r="AX97" s="734">
        <f t="shared" si="44"/>
        <v>195.30683012502558</v>
      </c>
      <c r="AY97" s="734">
        <f t="shared" si="49"/>
        <v>11.030821372113506</v>
      </c>
      <c r="AZ97" s="808">
        <f t="shared" si="47"/>
        <v>7.3538809147423372</v>
      </c>
      <c r="BB97" s="913">
        <f t="shared" si="81"/>
        <v>363.71244381505625</v>
      </c>
      <c r="BC97" s="914">
        <f t="shared" si="82"/>
        <v>236.74637105921371</v>
      </c>
      <c r="BD97" s="933">
        <f t="shared" si="90"/>
        <v>7.3538809147423372</v>
      </c>
      <c r="BE97" s="914">
        <f t="shared" si="54"/>
        <v>607.81269578901231</v>
      </c>
      <c r="BF97" s="145">
        <v>0</v>
      </c>
      <c r="BG97" s="927">
        <f t="shared" si="83"/>
        <v>607.81269578901231</v>
      </c>
      <c r="BI97" s="913">
        <f t="shared" si="84"/>
        <v>363.71244381505625</v>
      </c>
      <c r="BJ97" s="914">
        <f t="shared" si="85"/>
        <v>236.74637105921371</v>
      </c>
      <c r="BK97" s="933">
        <f t="shared" si="86"/>
        <v>7.3538809147423372</v>
      </c>
      <c r="BL97" s="914">
        <f t="shared" si="55"/>
        <v>607.81269578901231</v>
      </c>
      <c r="BM97" s="145">
        <v>0</v>
      </c>
      <c r="BN97" s="927">
        <f t="shared" si="87"/>
        <v>607.81269578901231</v>
      </c>
    </row>
    <row r="98" spans="1:66">
      <c r="A98" s="805">
        <f>'Input data'!A128</f>
        <v>2028</v>
      </c>
      <c r="B98" s="728">
        <f>'Input data'!B128</f>
        <v>63.514502</v>
      </c>
      <c r="C98" s="728">
        <f>'Recycling - Case 3'!AK108/B98</f>
        <v>315.77390275220085</v>
      </c>
      <c r="D98" s="729">
        <f>'Recycling - Case 3'!AM108</f>
        <v>0.1778046754067423</v>
      </c>
      <c r="E98" s="729">
        <f>'Recycling - Case 3'!BE108</f>
        <v>0.20246157568571929</v>
      </c>
      <c r="F98" s="729">
        <f>'Recycling - Case 3'!BF108</f>
        <v>0.25677605123867459</v>
      </c>
      <c r="G98" s="729">
        <f>'Recycling - Case 3'!BG108</f>
        <v>6.0034580810209646E-2</v>
      </c>
      <c r="H98" s="729">
        <f>'Recycling - Case 3'!BH108</f>
        <v>0</v>
      </c>
      <c r="I98" s="729">
        <f>'Recycling - Case 3'!BI108</f>
        <v>0</v>
      </c>
      <c r="J98" s="729">
        <f>'Recycling - Case 3'!BJ108</f>
        <v>0</v>
      </c>
      <c r="K98" s="729">
        <f>'Recycling - Case 3'!BK108</f>
        <v>0.48072779226539653</v>
      </c>
      <c r="L98" s="730">
        <f t="shared" si="89"/>
        <v>1</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0.10573827892467667</v>
      </c>
      <c r="Q98" s="734">
        <f t="shared" si="57"/>
        <v>180.70461337162399</v>
      </c>
      <c r="R98" s="734">
        <f t="shared" si="58"/>
        <v>180.70461337162399</v>
      </c>
      <c r="S98" s="737">
        <f t="shared" si="59"/>
        <v>0</v>
      </c>
      <c r="T98" s="734">
        <f t="shared" si="60"/>
        <v>10485.450431995481</v>
      </c>
      <c r="U98" s="734">
        <f t="shared" si="61"/>
        <v>528.33561599709435</v>
      </c>
      <c r="V98" s="741">
        <f t="shared" si="62"/>
        <v>352.2237439980629</v>
      </c>
      <c r="X98" s="750">
        <f>'Recycling - Case 3'!AM148</f>
        <v>0</v>
      </c>
      <c r="Y98" s="751">
        <f>Parameters!S268</f>
        <v>0.71500000000000008</v>
      </c>
      <c r="Z98" s="751">
        <f t="shared" si="63"/>
        <v>0.4</v>
      </c>
      <c r="AA98" s="752">
        <f t="shared" si="64"/>
        <v>0</v>
      </c>
      <c r="AB98" s="752">
        <f t="shared" si="65"/>
        <v>0</v>
      </c>
      <c r="AC98" s="753">
        <f t="shared" si="66"/>
        <v>0</v>
      </c>
      <c r="AD98" s="752">
        <f t="shared" si="67"/>
        <v>6588.5107852091578</v>
      </c>
      <c r="AE98" s="752">
        <f t="shared" si="68"/>
        <v>337.80017144293254</v>
      </c>
      <c r="AF98" s="754">
        <f t="shared" si="69"/>
        <v>225.20011429528836</v>
      </c>
      <c r="AH98" s="750">
        <f>'Recycling - Case 3'!AM188</f>
        <v>0</v>
      </c>
      <c r="AI98" s="751">
        <f>Parameters!S268</f>
        <v>0.71500000000000008</v>
      </c>
      <c r="AJ98" s="751">
        <f t="shared" si="70"/>
        <v>0.4</v>
      </c>
      <c r="AK98" s="752">
        <f t="shared" si="71"/>
        <v>0</v>
      </c>
      <c r="AL98" s="752">
        <f t="shared" si="72"/>
        <v>0</v>
      </c>
      <c r="AM98" s="753">
        <f t="shared" si="73"/>
        <v>0</v>
      </c>
      <c r="AN98" s="752">
        <f t="shared" si="74"/>
        <v>6588.5107852091578</v>
      </c>
      <c r="AO98" s="752">
        <f t="shared" si="75"/>
        <v>337.80017144293254</v>
      </c>
      <c r="AP98" s="754">
        <f t="shared" si="76"/>
        <v>225.20011429528836</v>
      </c>
      <c r="AR98" s="740">
        <f>'Recycling - Case 3'!G108</f>
        <v>695.2321079083905</v>
      </c>
      <c r="AS98" s="736">
        <v>1</v>
      </c>
      <c r="AT98" s="736">
        <f t="shared" si="77"/>
        <v>0.05</v>
      </c>
      <c r="AU98" s="734">
        <f t="shared" si="78"/>
        <v>17.380802697709765</v>
      </c>
      <c r="AV98" s="734">
        <f t="shared" si="79"/>
        <v>17.380802697709765</v>
      </c>
      <c r="AW98" s="737">
        <f t="shared" si="80"/>
        <v>0</v>
      </c>
      <c r="AX98" s="734">
        <f t="shared" si="44"/>
        <v>201.31384847622257</v>
      </c>
      <c r="AY98" s="734">
        <f t="shared" si="49"/>
        <v>11.373784346512767</v>
      </c>
      <c r="AZ98" s="808">
        <f t="shared" si="47"/>
        <v>7.5825228976751786</v>
      </c>
      <c r="BB98" s="913">
        <f t="shared" si="81"/>
        <v>352.2237439980629</v>
      </c>
      <c r="BC98" s="914">
        <f t="shared" si="82"/>
        <v>225.20011429528836</v>
      </c>
      <c r="BD98" s="933">
        <f t="shared" si="90"/>
        <v>7.5825228976751786</v>
      </c>
      <c r="BE98" s="914">
        <f t="shared" si="54"/>
        <v>585.00638119102643</v>
      </c>
      <c r="BF98" s="145">
        <v>0</v>
      </c>
      <c r="BG98" s="927">
        <f t="shared" si="83"/>
        <v>585.00638119102643</v>
      </c>
      <c r="BI98" s="913">
        <f t="shared" si="84"/>
        <v>352.2237439980629</v>
      </c>
      <c r="BJ98" s="914">
        <f t="shared" si="85"/>
        <v>225.20011429528836</v>
      </c>
      <c r="BK98" s="933">
        <f t="shared" si="86"/>
        <v>7.5825228976751786</v>
      </c>
      <c r="BL98" s="914">
        <f t="shared" si="55"/>
        <v>585.00638119102643</v>
      </c>
      <c r="BM98" s="145">
        <v>0</v>
      </c>
      <c r="BN98" s="927">
        <f t="shared" si="87"/>
        <v>585.00638119102643</v>
      </c>
    </row>
    <row r="99" spans="1:66">
      <c r="A99" s="805">
        <f>'Input data'!A129</f>
        <v>2029</v>
      </c>
      <c r="B99" s="728">
        <f>'Input data'!B129</f>
        <v>64.093732000000003</v>
      </c>
      <c r="C99" s="728">
        <f>'Recycling - Case 3'!AK109/B99</f>
        <v>308.86065920370226</v>
      </c>
      <c r="D99" s="729">
        <f>'Recycling - Case 3'!AM109</f>
        <v>0.16325337714771176</v>
      </c>
      <c r="E99" s="729">
        <f>'Recycling - Case 3'!BE109</f>
        <v>0.20608334470104728</v>
      </c>
      <c r="F99" s="729">
        <f>'Recycling - Case 3'!BF109</f>
        <v>0.26136943417123715</v>
      </c>
      <c r="G99" s="729">
        <f>'Recycling - Case 3'!BG109</f>
        <v>5.7946960019887125E-2</v>
      </c>
      <c r="H99" s="729">
        <f>'Recycling - Case 3'!BH109</f>
        <v>0</v>
      </c>
      <c r="I99" s="729">
        <f>'Recycling - Case 3'!BI109</f>
        <v>0</v>
      </c>
      <c r="J99" s="729">
        <f>'Recycling - Case 3'!BJ109</f>
        <v>0</v>
      </c>
      <c r="K99" s="729">
        <f>'Recycling - Case 3'!BK109</f>
        <v>0.47460026110782844</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0.10636517254735937</v>
      </c>
      <c r="Q99" s="734">
        <f t="shared" si="57"/>
        <v>168.30415310273909</v>
      </c>
      <c r="R99" s="734">
        <f t="shared" si="58"/>
        <v>168.30415310273909</v>
      </c>
      <c r="S99" s="737">
        <f t="shared" si="59"/>
        <v>0</v>
      </c>
      <c r="T99" s="734">
        <f t="shared" si="60"/>
        <v>10142.373133160565</v>
      </c>
      <c r="U99" s="734">
        <f t="shared" si="61"/>
        <v>511.38145193765644</v>
      </c>
      <c r="V99" s="741">
        <f t="shared" si="62"/>
        <v>340.92096795843764</v>
      </c>
      <c r="X99" s="750">
        <f>'Recycling - Case 3'!AM149</f>
        <v>0</v>
      </c>
      <c r="Y99" s="751">
        <f>Parameters!S269</f>
        <v>0.71500000000000008</v>
      </c>
      <c r="Z99" s="751">
        <f t="shared" si="63"/>
        <v>0.4</v>
      </c>
      <c r="AA99" s="752">
        <f t="shared" si="64"/>
        <v>0</v>
      </c>
      <c r="AB99" s="752">
        <f t="shared" si="65"/>
        <v>0</v>
      </c>
      <c r="AC99" s="753">
        <f t="shared" si="66"/>
        <v>0</v>
      </c>
      <c r="AD99" s="752">
        <f t="shared" si="67"/>
        <v>6267.1853225312543</v>
      </c>
      <c r="AE99" s="752">
        <f t="shared" si="68"/>
        <v>321.3254626779032</v>
      </c>
      <c r="AF99" s="754">
        <f t="shared" si="69"/>
        <v>214.21697511860214</v>
      </c>
      <c r="AH99" s="750">
        <f>'Recycling - Case 3'!AM189</f>
        <v>0</v>
      </c>
      <c r="AI99" s="751">
        <f>Parameters!S269</f>
        <v>0.71500000000000008</v>
      </c>
      <c r="AJ99" s="751">
        <f t="shared" si="70"/>
        <v>0.4</v>
      </c>
      <c r="AK99" s="752">
        <f t="shared" si="71"/>
        <v>0</v>
      </c>
      <c r="AL99" s="752">
        <f t="shared" si="72"/>
        <v>0</v>
      </c>
      <c r="AM99" s="753">
        <f t="shared" si="73"/>
        <v>0</v>
      </c>
      <c r="AN99" s="752">
        <f t="shared" si="74"/>
        <v>6267.1853225312543</v>
      </c>
      <c r="AO99" s="752">
        <f t="shared" si="75"/>
        <v>321.3254626779032</v>
      </c>
      <c r="AP99" s="754">
        <f t="shared" si="76"/>
        <v>214.21697511860214</v>
      </c>
      <c r="AR99" s="740">
        <f>'Recycling - Case 3'!G109</f>
        <v>713.70488118760318</v>
      </c>
      <c r="AS99" s="736">
        <v>1</v>
      </c>
      <c r="AT99" s="736">
        <f t="shared" si="77"/>
        <v>0.05</v>
      </c>
      <c r="AU99" s="734">
        <f t="shared" si="78"/>
        <v>17.84262202969008</v>
      </c>
      <c r="AV99" s="734">
        <f t="shared" si="79"/>
        <v>17.84262202969008</v>
      </c>
      <c r="AW99" s="737">
        <f t="shared" si="80"/>
        <v>0</v>
      </c>
      <c r="AX99" s="734">
        <f t="shared" si="44"/>
        <v>207.43286464394996</v>
      </c>
      <c r="AY99" s="734">
        <f t="shared" si="49"/>
        <v>11.723605861962701</v>
      </c>
      <c r="AZ99" s="808">
        <f t="shared" si="47"/>
        <v>7.8157372413084678</v>
      </c>
      <c r="BB99" s="913">
        <f t="shared" si="81"/>
        <v>340.92096795843764</v>
      </c>
      <c r="BC99" s="914">
        <f t="shared" si="82"/>
        <v>214.21697511860214</v>
      </c>
      <c r="BD99" s="933">
        <f t="shared" si="90"/>
        <v>7.8157372413084678</v>
      </c>
      <c r="BE99" s="914">
        <f t="shared" si="54"/>
        <v>562.95368031834835</v>
      </c>
      <c r="BF99" s="145">
        <v>0</v>
      </c>
      <c r="BG99" s="927">
        <f t="shared" si="83"/>
        <v>562.95368031834835</v>
      </c>
      <c r="BI99" s="913">
        <f t="shared" si="84"/>
        <v>340.92096795843764</v>
      </c>
      <c r="BJ99" s="914">
        <f t="shared" si="85"/>
        <v>214.21697511860214</v>
      </c>
      <c r="BK99" s="933">
        <f t="shared" si="86"/>
        <v>7.8157372413084678</v>
      </c>
      <c r="BL99" s="914">
        <f t="shared" si="55"/>
        <v>562.95368031834835</v>
      </c>
      <c r="BM99" s="145">
        <v>0</v>
      </c>
      <c r="BN99" s="927">
        <f t="shared" si="87"/>
        <v>562.95368031834835</v>
      </c>
    </row>
    <row r="100" spans="1:66">
      <c r="A100" s="805">
        <f>'Input data'!A130</f>
        <v>2030</v>
      </c>
      <c r="B100" s="728">
        <f>'Input data'!B130</f>
        <v>64.659278</v>
      </c>
      <c r="C100" s="728">
        <f>'Recycling - Case 3'!AK110/B100</f>
        <v>302.10082088215182</v>
      </c>
      <c r="D100" s="729">
        <f>'Recycling - Case 3'!AM110</f>
        <v>0.1483313406678867</v>
      </c>
      <c r="E100" s="729">
        <f>'Recycling - Case 3'!BE110</f>
        <v>0.2097503473628278</v>
      </c>
      <c r="F100" s="729">
        <f>'Recycling - Case 3'!BF110</f>
        <v>0.26602018560485902</v>
      </c>
      <c r="G100" s="729">
        <f>'Recycling - Case 3'!BG110</f>
        <v>5.5822506882883552E-2</v>
      </c>
      <c r="H100" s="729">
        <f>'Recycling - Case 3'!BH110</f>
        <v>0</v>
      </c>
      <c r="I100" s="729">
        <f>'Recycling - Case 3'!BI110</f>
        <v>0</v>
      </c>
      <c r="J100" s="729">
        <f>'Recycling - Case 3'!BJ110</f>
        <v>0</v>
      </c>
      <c r="K100" s="729">
        <f>'Recycling - Case 3'!BK110</f>
        <v>0.46840696014942962</v>
      </c>
      <c r="L100" s="730">
        <f t="shared" si="89"/>
        <v>1</v>
      </c>
      <c r="N100" s="740">
        <f t="shared" si="56"/>
        <v>2897.4481853098059</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0.10699559197854938</v>
      </c>
      <c r="Q100" s="734">
        <f t="shared" si="57"/>
        <v>155.00709190719817</v>
      </c>
      <c r="R100" s="734">
        <f t="shared" si="58"/>
        <v>155.00709190719817</v>
      </c>
      <c r="S100" s="737">
        <f t="shared" si="59"/>
        <v>0</v>
      </c>
      <c r="T100" s="734">
        <f t="shared" si="60"/>
        <v>9802.7308504350258</v>
      </c>
      <c r="U100" s="734">
        <f t="shared" si="61"/>
        <v>494.64937463273708</v>
      </c>
      <c r="V100" s="741">
        <f t="shared" si="62"/>
        <v>329.76624975515807</v>
      </c>
      <c r="X100" s="750">
        <f>'Recycling - Case 3'!AM150</f>
        <v>0</v>
      </c>
      <c r="Y100" s="751">
        <f>Parameters!S270</f>
        <v>0.71500000000000008</v>
      </c>
      <c r="Z100" s="751">
        <f t="shared" si="63"/>
        <v>0.4</v>
      </c>
      <c r="AA100" s="752">
        <f t="shared" si="64"/>
        <v>0</v>
      </c>
      <c r="AB100" s="752">
        <f t="shared" si="65"/>
        <v>0</v>
      </c>
      <c r="AC100" s="753">
        <f t="shared" si="66"/>
        <v>0</v>
      </c>
      <c r="AD100" s="752">
        <f t="shared" si="67"/>
        <v>5961.5310875907271</v>
      </c>
      <c r="AE100" s="752">
        <f t="shared" si="68"/>
        <v>305.65423494052754</v>
      </c>
      <c r="AF100" s="754">
        <f t="shared" si="69"/>
        <v>203.76948996035171</v>
      </c>
      <c r="AH100" s="750">
        <f>'Recycling - Case 3'!AM190</f>
        <v>0</v>
      </c>
      <c r="AI100" s="751">
        <f>Parameters!S270</f>
        <v>0.71500000000000008</v>
      </c>
      <c r="AJ100" s="751">
        <f t="shared" si="70"/>
        <v>0.4</v>
      </c>
      <c r="AK100" s="752">
        <f t="shared" si="71"/>
        <v>0</v>
      </c>
      <c r="AL100" s="752">
        <f t="shared" si="72"/>
        <v>0</v>
      </c>
      <c r="AM100" s="753">
        <f t="shared" si="73"/>
        <v>0</v>
      </c>
      <c r="AN100" s="752">
        <f t="shared" si="74"/>
        <v>5961.5310875907271</v>
      </c>
      <c r="AO100" s="752">
        <f t="shared" si="75"/>
        <v>305.65423494052754</v>
      </c>
      <c r="AP100" s="754">
        <f t="shared" si="76"/>
        <v>203.76948996035171</v>
      </c>
      <c r="AR100" s="740">
        <f>'Recycling - Case 3'!G110</f>
        <v>732.24197678360827</v>
      </c>
      <c r="AS100" s="736">
        <v>1</v>
      </c>
      <c r="AT100" s="736">
        <f t="shared" si="77"/>
        <v>0.05</v>
      </c>
      <c r="AU100" s="734">
        <f t="shared" si="78"/>
        <v>18.306049419590206</v>
      </c>
      <c r="AV100" s="734">
        <f t="shared" si="79"/>
        <v>18.306049419590206</v>
      </c>
      <c r="AW100" s="737">
        <f t="shared" si="80"/>
        <v>0</v>
      </c>
      <c r="AX100" s="734">
        <f t="shared" si="44"/>
        <v>213.65896444104433</v>
      </c>
      <c r="AY100" s="734">
        <f t="shared" si="49"/>
        <v>12.079949622495828</v>
      </c>
      <c r="AZ100" s="808">
        <f t="shared" si="47"/>
        <v>8.0532997483305522</v>
      </c>
      <c r="BB100" s="913">
        <f t="shared" si="81"/>
        <v>329.76624975515807</v>
      </c>
      <c r="BC100" s="914">
        <f t="shared" si="82"/>
        <v>203.76948996035171</v>
      </c>
      <c r="BD100" s="933">
        <f t="shared" si="90"/>
        <v>8.0532997483305522</v>
      </c>
      <c r="BE100" s="914">
        <f t="shared" si="54"/>
        <v>541.58903946384032</v>
      </c>
      <c r="BF100" s="145">
        <v>0</v>
      </c>
      <c r="BG100" s="927">
        <f t="shared" si="83"/>
        <v>541.58903946384032</v>
      </c>
      <c r="BI100" s="913">
        <f t="shared" si="84"/>
        <v>329.76624975515807</v>
      </c>
      <c r="BJ100" s="914">
        <f t="shared" si="85"/>
        <v>203.76948996035171</v>
      </c>
      <c r="BK100" s="933">
        <f t="shared" si="86"/>
        <v>8.0532997483305522</v>
      </c>
      <c r="BL100" s="914">
        <f t="shared" si="55"/>
        <v>541.58903946384032</v>
      </c>
      <c r="BM100" s="145">
        <v>0</v>
      </c>
      <c r="BN100" s="927">
        <f t="shared" si="87"/>
        <v>541.58903946384032</v>
      </c>
    </row>
    <row r="101" spans="1:66">
      <c r="A101" s="805">
        <f>'Input data'!A131</f>
        <v>2031</v>
      </c>
      <c r="B101" s="728">
        <f>'Input data'!B131</f>
        <v>65.211525999999992</v>
      </c>
      <c r="C101" s="728">
        <f>'Recycling - Case 3'!AK111/B101</f>
        <v>293.46742154587196</v>
      </c>
      <c r="D101" s="729">
        <f>'Recycling - Case 3'!AM111</f>
        <v>0.13393247883696272</v>
      </c>
      <c r="E101" s="729">
        <f>'Recycling - Case 3'!BE111</f>
        <v>0.21047109526403621</v>
      </c>
      <c r="F101" s="729">
        <f>'Recycling - Case 3'!BF111</f>
        <v>0.26693428893228816</v>
      </c>
      <c r="G101" s="729">
        <f>'Recycling - Case 3'!BG111</f>
        <v>5.5648419961597438E-2</v>
      </c>
      <c r="H101" s="729">
        <f>'Recycling - Case 3'!BH111</f>
        <v>0</v>
      </c>
      <c r="I101" s="729">
        <f>'Recycling - Case 3'!BI111</f>
        <v>0</v>
      </c>
      <c r="J101" s="729">
        <f>'Recycling - Case 3'!BJ111</f>
        <v>0</v>
      </c>
      <c r="K101" s="729">
        <f>'Recycling - Case 3'!BK111</f>
        <v>0.46694619584207792</v>
      </c>
      <c r="L101" s="730">
        <f t="shared" si="89"/>
        <v>0.99999999999999978</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0.10721689006070204</v>
      </c>
      <c r="Q101" s="734">
        <f t="shared" si="57"/>
        <v>137.40526579695518</v>
      </c>
      <c r="R101" s="734">
        <f t="shared" si="58"/>
        <v>137.40526579695518</v>
      </c>
      <c r="S101" s="737">
        <f t="shared" si="59"/>
        <v>0</v>
      </c>
      <c r="T101" s="734">
        <f t="shared" si="60"/>
        <v>9462.0512911916594</v>
      </c>
      <c r="U101" s="734">
        <f t="shared" si="61"/>
        <v>478.08482504032133</v>
      </c>
      <c r="V101" s="741">
        <f t="shared" si="62"/>
        <v>318.72321669354756</v>
      </c>
      <c r="X101" s="750">
        <f>'Recycling - Case 3'!AM151</f>
        <v>0</v>
      </c>
      <c r="Y101" s="751">
        <f>Parameters!S271</f>
        <v>0.71500000000000008</v>
      </c>
      <c r="Z101" s="751">
        <f t="shared" si="63"/>
        <v>0.4</v>
      </c>
      <c r="AA101" s="752">
        <f t="shared" si="64"/>
        <v>0</v>
      </c>
      <c r="AB101" s="752">
        <f t="shared" si="65"/>
        <v>0</v>
      </c>
      <c r="AC101" s="753">
        <f t="shared" si="66"/>
        <v>0</v>
      </c>
      <c r="AD101" s="752">
        <f t="shared" si="67"/>
        <v>5670.7837855920434</v>
      </c>
      <c r="AE101" s="752">
        <f t="shared" si="68"/>
        <v>290.74730199868407</v>
      </c>
      <c r="AF101" s="754">
        <f t="shared" si="69"/>
        <v>193.83153466578938</v>
      </c>
      <c r="AH101" s="750">
        <f>'Recycling - Case 3'!AM191</f>
        <v>0</v>
      </c>
      <c r="AI101" s="751">
        <f>Parameters!S271</f>
        <v>0.71500000000000008</v>
      </c>
      <c r="AJ101" s="751">
        <f t="shared" si="70"/>
        <v>0.4</v>
      </c>
      <c r="AK101" s="752">
        <f t="shared" si="71"/>
        <v>0</v>
      </c>
      <c r="AL101" s="752">
        <f t="shared" si="72"/>
        <v>0</v>
      </c>
      <c r="AM101" s="753">
        <f t="shared" si="73"/>
        <v>0</v>
      </c>
      <c r="AN101" s="752">
        <f t="shared" si="74"/>
        <v>5670.7837855920434</v>
      </c>
      <c r="AO101" s="752">
        <f t="shared" si="75"/>
        <v>290.74730199868407</v>
      </c>
      <c r="AP101" s="754">
        <f t="shared" si="76"/>
        <v>193.83153466578938</v>
      </c>
      <c r="AR101" s="740">
        <f>'Recycling - Case 3'!G111</f>
        <v>738.49597744218022</v>
      </c>
      <c r="AS101" s="736">
        <v>1</v>
      </c>
      <c r="AT101" s="736">
        <f t="shared" si="77"/>
        <v>0.05</v>
      </c>
      <c r="AU101" s="734">
        <f t="shared" si="78"/>
        <v>18.462399436054508</v>
      </c>
      <c r="AV101" s="734">
        <f t="shared" si="79"/>
        <v>18.462399436054508</v>
      </c>
      <c r="AW101" s="737">
        <f t="shared" si="80"/>
        <v>0</v>
      </c>
      <c r="AX101" s="734">
        <f t="shared" si="44"/>
        <v>219.6788344289682</v>
      </c>
      <c r="AY101" s="734">
        <f t="shared" si="49"/>
        <v>12.442529448130633</v>
      </c>
      <c r="AZ101" s="808">
        <f t="shared" si="47"/>
        <v>8.2950196320870884</v>
      </c>
      <c r="BB101" s="913">
        <f t="shared" si="81"/>
        <v>318.72321669354756</v>
      </c>
      <c r="BC101" s="914">
        <f t="shared" si="82"/>
        <v>193.83153466578938</v>
      </c>
      <c r="BD101" s="933">
        <f t="shared" si="90"/>
        <v>8.2950196320870884</v>
      </c>
      <c r="BE101" s="914">
        <f t="shared" si="54"/>
        <v>520.84977099142407</v>
      </c>
      <c r="BF101" s="145">
        <v>0</v>
      </c>
      <c r="BG101" s="927">
        <f t="shared" si="83"/>
        <v>520.84977099142407</v>
      </c>
      <c r="BI101" s="913">
        <f t="shared" si="84"/>
        <v>318.72321669354756</v>
      </c>
      <c r="BJ101" s="914">
        <f t="shared" si="85"/>
        <v>193.83153466578938</v>
      </c>
      <c r="BK101" s="933">
        <f t="shared" si="86"/>
        <v>8.2950196320870884</v>
      </c>
      <c r="BL101" s="914">
        <f t="shared" si="55"/>
        <v>520.84977099142407</v>
      </c>
      <c r="BM101" s="145">
        <v>0</v>
      </c>
      <c r="BN101" s="927">
        <f t="shared" si="87"/>
        <v>520.84977099142407</v>
      </c>
    </row>
    <row r="102" spans="1:66">
      <c r="A102" s="805">
        <f>'Input data'!A132</f>
        <v>2032</v>
      </c>
      <c r="B102" s="728">
        <f>'Input data'!B132</f>
        <v>65.752923999999993</v>
      </c>
      <c r="C102" s="728">
        <f>'Recycling - Case 3'!AK112/B102</f>
        <v>285.01768099453125</v>
      </c>
      <c r="D102" s="729">
        <f>'Recycling - Case 3'!AM112</f>
        <v>0.11892836636559453</v>
      </c>
      <c r="E102" s="729">
        <f>'Recycling - Case 3'!BE112</f>
        <v>0.21116168709215249</v>
      </c>
      <c r="F102" s="729">
        <f>'Recycling - Case 3'!BF112</f>
        <v>0.26781014620071447</v>
      </c>
      <c r="G102" s="729">
        <f>'Recycling - Case 3'!BG112</f>
        <v>5.5481616832485994E-2</v>
      </c>
      <c r="H102" s="729">
        <f>'Recycling - Case 3'!BH112</f>
        <v>0</v>
      </c>
      <c r="I102" s="729">
        <f>'Recycling - Case 3'!BI112</f>
        <v>0</v>
      </c>
      <c r="J102" s="729">
        <f>'Recycling - Case 3'!BJ112</f>
        <v>0</v>
      </c>
      <c r="K102" s="729">
        <f>'Recycling - Case 3'!BK112</f>
        <v>0.46554654987464705</v>
      </c>
      <c r="L102" s="730">
        <f t="shared" si="89"/>
        <v>1</v>
      </c>
      <c r="N102" s="740">
        <f t="shared" si="56"/>
        <v>2228.8062963921584</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0.10742892903696016</v>
      </c>
      <c r="Q102" s="734">
        <f t="shared" si="57"/>
        <v>119.71913672612159</v>
      </c>
      <c r="R102" s="734">
        <f t="shared" si="58"/>
        <v>119.71913672612159</v>
      </c>
      <c r="S102" s="737">
        <f t="shared" si="59"/>
        <v>0</v>
      </c>
      <c r="T102" s="734">
        <f t="shared" si="60"/>
        <v>9120.3007410426017</v>
      </c>
      <c r="U102" s="734">
        <f t="shared" si="61"/>
        <v>461.46968687517926</v>
      </c>
      <c r="V102" s="741">
        <f t="shared" si="62"/>
        <v>307.64645791678618</v>
      </c>
      <c r="X102" s="750">
        <f>'Recycling - Case 3'!AM152</f>
        <v>0</v>
      </c>
      <c r="Y102" s="751">
        <f>Parameters!S272</f>
        <v>0.71500000000000008</v>
      </c>
      <c r="Z102" s="751">
        <f t="shared" si="63"/>
        <v>0.4</v>
      </c>
      <c r="AA102" s="752">
        <f t="shared" si="64"/>
        <v>0</v>
      </c>
      <c r="AB102" s="752">
        <f t="shared" si="65"/>
        <v>0</v>
      </c>
      <c r="AC102" s="753">
        <f t="shared" si="66"/>
        <v>0</v>
      </c>
      <c r="AD102" s="752">
        <f t="shared" si="67"/>
        <v>5394.2163968366995</v>
      </c>
      <c r="AE102" s="752">
        <f t="shared" si="68"/>
        <v>276.56738875534353</v>
      </c>
      <c r="AF102" s="754">
        <f t="shared" si="69"/>
        <v>184.37825917022903</v>
      </c>
      <c r="AH102" s="750">
        <f>'Recycling - Case 3'!AM192</f>
        <v>0</v>
      </c>
      <c r="AI102" s="751">
        <f>Parameters!S272</f>
        <v>0.71500000000000008</v>
      </c>
      <c r="AJ102" s="751">
        <f t="shared" si="70"/>
        <v>0.4</v>
      </c>
      <c r="AK102" s="752">
        <f t="shared" si="71"/>
        <v>0</v>
      </c>
      <c r="AL102" s="752">
        <f t="shared" si="72"/>
        <v>0</v>
      </c>
      <c r="AM102" s="753">
        <f t="shared" si="73"/>
        <v>0</v>
      </c>
      <c r="AN102" s="752">
        <f t="shared" si="74"/>
        <v>5394.2163968366995</v>
      </c>
      <c r="AO102" s="752">
        <f t="shared" si="75"/>
        <v>276.56738875534353</v>
      </c>
      <c r="AP102" s="754">
        <f t="shared" si="76"/>
        <v>184.37825917022903</v>
      </c>
      <c r="AR102" s="740">
        <f>'Recycling - Case 3'!G112</f>
        <v>744.62710593617135</v>
      </c>
      <c r="AS102" s="736">
        <v>1</v>
      </c>
      <c r="AT102" s="736">
        <f t="shared" si="77"/>
        <v>0.05</v>
      </c>
      <c r="AU102" s="734">
        <f t="shared" si="78"/>
        <v>18.615677648404283</v>
      </c>
      <c r="AV102" s="734">
        <f t="shared" si="79"/>
        <v>18.615677648404283</v>
      </c>
      <c r="AW102" s="737">
        <f t="shared" si="80"/>
        <v>0</v>
      </c>
      <c r="AX102" s="734">
        <f t="shared" si="44"/>
        <v>225.50141269273291</v>
      </c>
      <c r="AY102" s="734">
        <f t="shared" si="49"/>
        <v>12.793099384639564</v>
      </c>
      <c r="AZ102" s="808">
        <f t="shared" si="47"/>
        <v>8.5287329230930435</v>
      </c>
      <c r="BB102" s="913">
        <f t="shared" si="81"/>
        <v>307.64645791678618</v>
      </c>
      <c r="BC102" s="914">
        <f t="shared" si="82"/>
        <v>184.37825917022903</v>
      </c>
      <c r="BD102" s="933">
        <f t="shared" si="90"/>
        <v>8.5287329230930435</v>
      </c>
      <c r="BE102" s="914">
        <f t="shared" si="54"/>
        <v>500.55345001010829</v>
      </c>
      <c r="BF102" s="145">
        <v>0</v>
      </c>
      <c r="BG102" s="927">
        <f t="shared" si="83"/>
        <v>500.55345001010829</v>
      </c>
      <c r="BI102" s="913">
        <f t="shared" si="84"/>
        <v>307.64645791678618</v>
      </c>
      <c r="BJ102" s="914">
        <f t="shared" si="85"/>
        <v>184.37825917022903</v>
      </c>
      <c r="BK102" s="933">
        <f t="shared" si="86"/>
        <v>8.5287329230930435</v>
      </c>
      <c r="BL102" s="914">
        <f t="shared" si="55"/>
        <v>500.55345001010829</v>
      </c>
      <c r="BM102" s="145">
        <v>0</v>
      </c>
      <c r="BN102" s="927">
        <f t="shared" si="87"/>
        <v>500.55345001010829</v>
      </c>
    </row>
    <row r="103" spans="1:66">
      <c r="A103" s="805">
        <f>'Input data'!A133</f>
        <v>2033</v>
      </c>
      <c r="B103" s="728">
        <f>'Input data'!B133</f>
        <v>66.284188999999998</v>
      </c>
      <c r="C103" s="728">
        <f>'Recycling - Case 3'!AK113/B103</f>
        <v>283.81258305082343</v>
      </c>
      <c r="D103" s="729">
        <f>'Recycling - Case 3'!AM113</f>
        <v>0.11847609537163993</v>
      </c>
      <c r="E103" s="729">
        <f>'Recycling - Case 3'!BE113</f>
        <v>0.21182447069786997</v>
      </c>
      <c r="F103" s="729">
        <f>'Recycling - Case 3'!BF113</f>
        <v>0.26865073511999693</v>
      </c>
      <c r="G103" s="729">
        <f>'Recycling - Case 3'!BG113</f>
        <v>5.5321530403923645E-2</v>
      </c>
      <c r="H103" s="729">
        <f>'Recycling - Case 3'!BH113</f>
        <v>0</v>
      </c>
      <c r="I103" s="729">
        <f>'Recycling - Case 3'!BI113</f>
        <v>0</v>
      </c>
      <c r="J103" s="729">
        <f>'Recycling - Case 3'!BJ113</f>
        <v>0</v>
      </c>
      <c r="K103" s="729">
        <f>'Recycling - Case 3'!BK113</f>
        <v>0.46420326377820958</v>
      </c>
      <c r="L103" s="730">
        <f t="shared" si="89"/>
        <v>1.0000000000000002</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0.10763242979024935</v>
      </c>
      <c r="Q103" s="734">
        <f t="shared" si="57"/>
        <v>119.94591860624735</v>
      </c>
      <c r="R103" s="734">
        <f t="shared" si="58"/>
        <v>119.94591860624735</v>
      </c>
      <c r="S103" s="737">
        <f t="shared" si="59"/>
        <v>0</v>
      </c>
      <c r="T103" s="734">
        <f t="shared" si="60"/>
        <v>8795.4443437816371</v>
      </c>
      <c r="U103" s="734">
        <f t="shared" si="61"/>
        <v>444.80231586721209</v>
      </c>
      <c r="V103" s="741">
        <f t="shared" si="62"/>
        <v>296.53487724480806</v>
      </c>
      <c r="X103" s="750">
        <f>'Recycling - Case 3'!AM153</f>
        <v>0</v>
      </c>
      <c r="Y103" s="751">
        <f>Parameters!S273</f>
        <v>0.71500000000000008</v>
      </c>
      <c r="Z103" s="751">
        <f t="shared" si="63"/>
        <v>0.4</v>
      </c>
      <c r="AA103" s="752">
        <f t="shared" si="64"/>
        <v>0</v>
      </c>
      <c r="AB103" s="752">
        <f t="shared" si="65"/>
        <v>0</v>
      </c>
      <c r="AC103" s="753">
        <f t="shared" si="66"/>
        <v>0</v>
      </c>
      <c r="AD103" s="752">
        <f t="shared" si="67"/>
        <v>5131.1373587952885</v>
      </c>
      <c r="AE103" s="752">
        <f t="shared" si="68"/>
        <v>263.07903804141068</v>
      </c>
      <c r="AF103" s="754">
        <f t="shared" si="69"/>
        <v>175.38602536094047</v>
      </c>
      <c r="AH103" s="750">
        <f>'Recycling - Case 3'!AM193</f>
        <v>0</v>
      </c>
      <c r="AI103" s="751">
        <f>Parameters!S273</f>
        <v>0.71500000000000008</v>
      </c>
      <c r="AJ103" s="751">
        <f t="shared" si="70"/>
        <v>0.4</v>
      </c>
      <c r="AK103" s="752">
        <f t="shared" si="71"/>
        <v>0</v>
      </c>
      <c r="AL103" s="752">
        <f t="shared" si="72"/>
        <v>0</v>
      </c>
      <c r="AM103" s="753">
        <f t="shared" si="73"/>
        <v>0</v>
      </c>
      <c r="AN103" s="752">
        <f t="shared" si="74"/>
        <v>5131.1373587952885</v>
      </c>
      <c r="AO103" s="752">
        <f t="shared" si="75"/>
        <v>263.07903804141068</v>
      </c>
      <c r="AP103" s="754">
        <f t="shared" si="76"/>
        <v>175.38602536094047</v>
      </c>
      <c r="AR103" s="740">
        <f>'Recycling - Case 3'!G113</f>
        <v>750.64348202060501</v>
      </c>
      <c r="AS103" s="736">
        <v>1</v>
      </c>
      <c r="AT103" s="736">
        <f t="shared" si="77"/>
        <v>0.05</v>
      </c>
      <c r="AU103" s="734">
        <f t="shared" si="78"/>
        <v>18.766087050515125</v>
      </c>
      <c r="AV103" s="734">
        <f t="shared" si="79"/>
        <v>18.766087050515125</v>
      </c>
      <c r="AW103" s="737">
        <f t="shared" si="80"/>
        <v>0</v>
      </c>
      <c r="AX103" s="734">
        <f t="shared" si="44"/>
        <v>231.13531979767592</v>
      </c>
      <c r="AY103" s="734">
        <f t="shared" si="49"/>
        <v>13.132179945572117</v>
      </c>
      <c r="AZ103" s="808">
        <f t="shared" si="47"/>
        <v>8.7547866303814121</v>
      </c>
      <c r="BB103" s="913">
        <f t="shared" si="81"/>
        <v>296.53487724480806</v>
      </c>
      <c r="BC103" s="914">
        <f t="shared" si="82"/>
        <v>175.38602536094047</v>
      </c>
      <c r="BD103" s="933">
        <f t="shared" si="90"/>
        <v>8.7547866303814121</v>
      </c>
      <c r="BE103" s="914">
        <f t="shared" si="54"/>
        <v>480.67568923612998</v>
      </c>
      <c r="BF103" s="145">
        <v>0</v>
      </c>
      <c r="BG103" s="927">
        <f t="shared" si="83"/>
        <v>480.67568923612998</v>
      </c>
      <c r="BI103" s="913">
        <f t="shared" si="84"/>
        <v>296.53487724480806</v>
      </c>
      <c r="BJ103" s="914">
        <f t="shared" si="85"/>
        <v>175.38602536094047</v>
      </c>
      <c r="BK103" s="933">
        <f t="shared" si="86"/>
        <v>8.7547866303814121</v>
      </c>
      <c r="BL103" s="914">
        <f t="shared" si="55"/>
        <v>480.67568923612998</v>
      </c>
      <c r="BM103" s="145">
        <v>0</v>
      </c>
      <c r="BN103" s="927">
        <f t="shared" si="87"/>
        <v>480.67568923612998</v>
      </c>
    </row>
    <row r="104" spans="1:66">
      <c r="A104" s="805">
        <f>'Input data'!A134</f>
        <v>2034</v>
      </c>
      <c r="B104" s="728">
        <f>'Input data'!B134</f>
        <v>66.804167000000007</v>
      </c>
      <c r="C104" s="728">
        <f>'Recycling - Case 3'!AK114/B104</f>
        <v>282.6524580557919</v>
      </c>
      <c r="D104" s="729">
        <f>'Recycling - Case 3'!AM114</f>
        <v>0.11803641382911977</v>
      </c>
      <c r="E104" s="729">
        <f>'Recycling - Case 3'!BE114</f>
        <v>0.21245935794318599</v>
      </c>
      <c r="F104" s="729">
        <f>'Recycling - Case 3'!BF114</f>
        <v>0.26945594390730332</v>
      </c>
      <c r="G104" s="729">
        <f>'Recycling - Case 3'!BG114</f>
        <v>5.5168181964454603E-2</v>
      </c>
      <c r="H104" s="729">
        <f>'Recycling - Case 3'!BH114</f>
        <v>0</v>
      </c>
      <c r="I104" s="729">
        <f>'Recycling - Case 3'!BI114</f>
        <v>0</v>
      </c>
      <c r="J104" s="729">
        <f>'Recycling - Case 3'!BJ114</f>
        <v>0</v>
      </c>
      <c r="K104" s="729">
        <f>'Recycling - Case 3'!BK114</f>
        <v>0.46291651618505603</v>
      </c>
      <c r="L104" s="730">
        <f t="shared" si="89"/>
        <v>0.99999999999999989</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0.1078273652587204</v>
      </c>
      <c r="Q104" s="734">
        <f t="shared" si="57"/>
        <v>120.16315530600656</v>
      </c>
      <c r="R104" s="734">
        <f t="shared" si="58"/>
        <v>120.16315530600656</v>
      </c>
      <c r="S104" s="737">
        <f t="shared" si="59"/>
        <v>0</v>
      </c>
      <c r="T104" s="734">
        <f t="shared" si="60"/>
        <v>8486.648616669474</v>
      </c>
      <c r="U104" s="734">
        <f t="shared" si="61"/>
        <v>428.95888241817022</v>
      </c>
      <c r="V104" s="741">
        <f t="shared" si="62"/>
        <v>285.97258827878017</v>
      </c>
      <c r="X104" s="750">
        <f>'Recycling - Case 3'!AM154</f>
        <v>0</v>
      </c>
      <c r="Y104" s="751">
        <f>Parameters!S274</f>
        <v>0.71500000000000008</v>
      </c>
      <c r="Z104" s="751">
        <f t="shared" si="63"/>
        <v>0.4</v>
      </c>
      <c r="AA104" s="752">
        <f t="shared" si="64"/>
        <v>0</v>
      </c>
      <c r="AB104" s="752">
        <f t="shared" si="65"/>
        <v>0</v>
      </c>
      <c r="AC104" s="753">
        <f t="shared" si="66"/>
        <v>0</v>
      </c>
      <c r="AD104" s="752">
        <f t="shared" si="67"/>
        <v>4880.8888368409562</v>
      </c>
      <c r="AE104" s="752">
        <f t="shared" si="68"/>
        <v>250.24852195433249</v>
      </c>
      <c r="AF104" s="754">
        <f t="shared" si="69"/>
        <v>166.832347969555</v>
      </c>
      <c r="AH104" s="750">
        <f>'Recycling - Case 3'!AM194</f>
        <v>0</v>
      </c>
      <c r="AI104" s="751">
        <f>Parameters!S274</f>
        <v>0.71500000000000008</v>
      </c>
      <c r="AJ104" s="751">
        <f t="shared" si="70"/>
        <v>0.4</v>
      </c>
      <c r="AK104" s="752">
        <f t="shared" si="71"/>
        <v>0</v>
      </c>
      <c r="AL104" s="752">
        <f t="shared" si="72"/>
        <v>0</v>
      </c>
      <c r="AM104" s="753">
        <f t="shared" si="73"/>
        <v>0</v>
      </c>
      <c r="AN104" s="752">
        <f t="shared" si="74"/>
        <v>4880.8888368409562</v>
      </c>
      <c r="AO104" s="752">
        <f t="shared" si="75"/>
        <v>250.24852195433249</v>
      </c>
      <c r="AP104" s="754">
        <f t="shared" si="76"/>
        <v>166.832347969555</v>
      </c>
      <c r="AR104" s="740">
        <f>'Recycling - Case 3'!G114</f>
        <v>756.5320370800041</v>
      </c>
      <c r="AS104" s="736">
        <v>1</v>
      </c>
      <c r="AT104" s="736">
        <f t="shared" si="77"/>
        <v>0.05</v>
      </c>
      <c r="AU104" s="734">
        <f t="shared" si="78"/>
        <v>18.913300927000105</v>
      </c>
      <c r="AV104" s="734">
        <f t="shared" si="79"/>
        <v>18.913300927000105</v>
      </c>
      <c r="AW104" s="737">
        <f t="shared" si="80"/>
        <v>0</v>
      </c>
      <c r="AX104" s="734">
        <f t="shared" si="44"/>
        <v>236.58834757110455</v>
      </c>
      <c r="AY104" s="734">
        <f t="shared" si="49"/>
        <v>13.460273153571489</v>
      </c>
      <c r="AZ104" s="808">
        <f t="shared" si="47"/>
        <v>8.9735154357143259</v>
      </c>
      <c r="BB104" s="913">
        <f t="shared" si="81"/>
        <v>285.97258827878017</v>
      </c>
      <c r="BC104" s="914">
        <f t="shared" si="82"/>
        <v>166.832347969555</v>
      </c>
      <c r="BD104" s="933">
        <f t="shared" si="90"/>
        <v>8.9735154357143259</v>
      </c>
      <c r="BE104" s="914">
        <f t="shared" si="54"/>
        <v>461.77845168404946</v>
      </c>
      <c r="BF104" s="145">
        <v>0</v>
      </c>
      <c r="BG104" s="927">
        <f t="shared" si="83"/>
        <v>461.77845168404946</v>
      </c>
      <c r="BI104" s="913">
        <f t="shared" si="84"/>
        <v>285.97258827878017</v>
      </c>
      <c r="BJ104" s="914">
        <f t="shared" si="85"/>
        <v>166.832347969555</v>
      </c>
      <c r="BK104" s="933">
        <f t="shared" si="86"/>
        <v>8.9735154357143259</v>
      </c>
      <c r="BL104" s="914">
        <f t="shared" si="55"/>
        <v>461.77845168404946</v>
      </c>
      <c r="BM104" s="145">
        <v>0</v>
      </c>
      <c r="BN104" s="927">
        <f t="shared" si="87"/>
        <v>461.77845168404946</v>
      </c>
    </row>
    <row r="105" spans="1:66">
      <c r="A105" s="805">
        <f>'Input data'!A135</f>
        <v>2035</v>
      </c>
      <c r="B105" s="728">
        <f>'Input data'!B135</f>
        <v>67.314132999999998</v>
      </c>
      <c r="C105" s="728">
        <f>'Recycling - Case 3'!AK115/B105</f>
        <v>281.53282720705249</v>
      </c>
      <c r="D105" s="729">
        <f>'Recycling - Case 3'!AM115</f>
        <v>0.11760804421727733</v>
      </c>
      <c r="E105" s="729">
        <f>'Recycling - Case 3'!BE115</f>
        <v>0.21306916154876773</v>
      </c>
      <c r="F105" s="729">
        <f>'Recycling - Case 3'!BF115</f>
        <v>0.27022933985338371</v>
      </c>
      <c r="G105" s="729">
        <f>'Recycling - Case 3'!BG115</f>
        <v>5.5020892139389758E-2</v>
      </c>
      <c r="H105" s="729">
        <f>'Recycling - Case 3'!BH115</f>
        <v>0</v>
      </c>
      <c r="I105" s="729">
        <f>'Recycling - Case 3'!BI115</f>
        <v>0</v>
      </c>
      <c r="J105" s="729">
        <f>'Recycling - Case 3'!BJ115</f>
        <v>0</v>
      </c>
      <c r="K105" s="729">
        <f>'Recycling - Case 3'!BK115</f>
        <v>0.46168060645845921</v>
      </c>
      <c r="L105" s="730">
        <f t="shared" si="89"/>
        <v>1.0000000000000004</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0.10801459905874781</v>
      </c>
      <c r="Q105" s="734">
        <f t="shared" si="57"/>
        <v>120.37180924220581</v>
      </c>
      <c r="R105" s="734">
        <f t="shared" si="58"/>
        <v>120.37180924220581</v>
      </c>
      <c r="S105" s="737">
        <f t="shared" si="59"/>
        <v>0</v>
      </c>
      <c r="T105" s="734">
        <f t="shared" si="60"/>
        <v>8193.121688816489</v>
      </c>
      <c r="U105" s="734">
        <f t="shared" si="61"/>
        <v>413.89873709518952</v>
      </c>
      <c r="V105" s="741">
        <f t="shared" si="62"/>
        <v>275.93249139679301</v>
      </c>
      <c r="X105" s="750">
        <f>'Recycling - Case 3'!AM155</f>
        <v>0</v>
      </c>
      <c r="Y105" s="751">
        <f>Parameters!S275</f>
        <v>0.71500000000000008</v>
      </c>
      <c r="Z105" s="751">
        <f t="shared" si="63"/>
        <v>0.4</v>
      </c>
      <c r="AA105" s="752">
        <f t="shared" si="64"/>
        <v>0</v>
      </c>
      <c r="AB105" s="752">
        <f t="shared" si="65"/>
        <v>0</v>
      </c>
      <c r="AC105" s="753">
        <f t="shared" si="66"/>
        <v>0</v>
      </c>
      <c r="AD105" s="752">
        <f t="shared" si="67"/>
        <v>4642.8450793201819</v>
      </c>
      <c r="AE105" s="752">
        <f t="shared" si="68"/>
        <v>238.04375752077399</v>
      </c>
      <c r="AF105" s="754">
        <f t="shared" si="69"/>
        <v>158.69583834718267</v>
      </c>
      <c r="AH105" s="750">
        <f>'Recycling - Case 3'!AM195</f>
        <v>0</v>
      </c>
      <c r="AI105" s="751">
        <f>Parameters!S275</f>
        <v>0.71500000000000008</v>
      </c>
      <c r="AJ105" s="751">
        <f t="shared" si="70"/>
        <v>0.4</v>
      </c>
      <c r="AK105" s="752">
        <f t="shared" si="71"/>
        <v>0</v>
      </c>
      <c r="AL105" s="752">
        <f t="shared" si="72"/>
        <v>0</v>
      </c>
      <c r="AM105" s="753">
        <f t="shared" si="73"/>
        <v>0</v>
      </c>
      <c r="AN105" s="752">
        <f t="shared" si="74"/>
        <v>4642.8450793201819</v>
      </c>
      <c r="AO105" s="752">
        <f t="shared" si="75"/>
        <v>238.04375752077399</v>
      </c>
      <c r="AP105" s="754">
        <f t="shared" si="76"/>
        <v>158.69583834718267</v>
      </c>
      <c r="AR105" s="740">
        <f>'Recycling - Case 3'!G115</f>
        <v>762.30721000928463</v>
      </c>
      <c r="AS105" s="736">
        <v>1</v>
      </c>
      <c r="AT105" s="736">
        <f t="shared" si="77"/>
        <v>0.05</v>
      </c>
      <c r="AU105" s="734">
        <f t="shared" si="78"/>
        <v>19.057680250232117</v>
      </c>
      <c r="AV105" s="734">
        <f t="shared" si="79"/>
        <v>19.057680250232117</v>
      </c>
      <c r="AW105" s="737">
        <f t="shared" si="80"/>
        <v>0</v>
      </c>
      <c r="AX105" s="734">
        <f t="shared" si="44"/>
        <v>241.86819505200151</v>
      </c>
      <c r="AY105" s="734">
        <f t="shared" si="49"/>
        <v>13.77783276933515</v>
      </c>
      <c r="AZ105" s="808">
        <f t="shared" si="47"/>
        <v>9.185221846223433</v>
      </c>
      <c r="BB105" s="913">
        <f t="shared" si="81"/>
        <v>275.93249139679301</v>
      </c>
      <c r="BC105" s="914">
        <f t="shared" si="82"/>
        <v>158.69583834718267</v>
      </c>
      <c r="BD105" s="933">
        <f t="shared" si="90"/>
        <v>9.185221846223433</v>
      </c>
      <c r="BE105" s="914">
        <f t="shared" si="54"/>
        <v>443.8135515901991</v>
      </c>
      <c r="BF105" s="145">
        <v>0</v>
      </c>
      <c r="BG105" s="927">
        <f t="shared" si="83"/>
        <v>443.8135515901991</v>
      </c>
      <c r="BI105" s="913">
        <f t="shared" si="84"/>
        <v>275.93249139679301</v>
      </c>
      <c r="BJ105" s="914">
        <f t="shared" si="85"/>
        <v>158.69583834718267</v>
      </c>
      <c r="BK105" s="933">
        <f t="shared" si="86"/>
        <v>9.185221846223433</v>
      </c>
      <c r="BL105" s="914">
        <f t="shared" si="55"/>
        <v>443.8135515901991</v>
      </c>
      <c r="BM105" s="145">
        <v>0</v>
      </c>
      <c r="BN105" s="927">
        <f t="shared" si="87"/>
        <v>443.8135515901991</v>
      </c>
    </row>
    <row r="106" spans="1:66">
      <c r="A106" s="805">
        <f>'Input data'!A136</f>
        <v>2036</v>
      </c>
      <c r="B106" s="728">
        <f>'Input data'!B136</f>
        <v>67.815933000000001</v>
      </c>
      <c r="C106" s="728">
        <f>'Recycling - Case 3'!AK116/B106</f>
        <v>280.44825688473293</v>
      </c>
      <c r="D106" s="729">
        <f>'Recycling - Case 3'!AM116</f>
        <v>0.11718926755271797</v>
      </c>
      <c r="E106" s="729">
        <f>'Recycling - Case 3'!BE116</f>
        <v>0.21365714856615897</v>
      </c>
      <c r="F106" s="729">
        <f>'Recycling - Case 3'!BF116</f>
        <v>0.27097506646345271</v>
      </c>
      <c r="G106" s="729">
        <f>'Recycling - Case 3'!BG116</f>
        <v>5.4878871816552495E-2</v>
      </c>
      <c r="H106" s="729">
        <f>'Recycling - Case 3'!BH116</f>
        <v>0</v>
      </c>
      <c r="I106" s="729">
        <f>'Recycling - Case 3'!BI116</f>
        <v>0</v>
      </c>
      <c r="J106" s="729">
        <f>'Recycling - Case 3'!BJ116</f>
        <v>0</v>
      </c>
      <c r="K106" s="729">
        <f>'Recycling - Case 3'!BK116</f>
        <v>0.46048891315383572</v>
      </c>
      <c r="L106" s="730">
        <f t="shared" si="89"/>
        <v>1</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0.10819513430423539</v>
      </c>
      <c r="Q106" s="734">
        <f t="shared" si="57"/>
        <v>120.57299828813751</v>
      </c>
      <c r="R106" s="734">
        <f t="shared" si="58"/>
        <v>120.57299828813751</v>
      </c>
      <c r="S106" s="737">
        <f t="shared" si="59"/>
        <v>0</v>
      </c>
      <c r="T106" s="734">
        <f t="shared" si="60"/>
        <v>7914.1114272053646</v>
      </c>
      <c r="U106" s="734">
        <f t="shared" si="61"/>
        <v>399.58325989926209</v>
      </c>
      <c r="V106" s="741">
        <f t="shared" si="62"/>
        <v>266.38883993284139</v>
      </c>
      <c r="X106" s="750">
        <f>'Recycling - Case 3'!AM156</f>
        <v>0</v>
      </c>
      <c r="Y106" s="751">
        <f>Parameters!S276</f>
        <v>0.71500000000000008</v>
      </c>
      <c r="Z106" s="751">
        <f t="shared" si="63"/>
        <v>0.4</v>
      </c>
      <c r="AA106" s="752">
        <f t="shared" si="64"/>
        <v>0</v>
      </c>
      <c r="AB106" s="752">
        <f t="shared" si="65"/>
        <v>0</v>
      </c>
      <c r="AC106" s="753">
        <f t="shared" si="66"/>
        <v>0</v>
      </c>
      <c r="AD106" s="752">
        <f t="shared" si="67"/>
        <v>4416.4108528477082</v>
      </c>
      <c r="AE106" s="752">
        <f t="shared" si="68"/>
        <v>226.43422647247334</v>
      </c>
      <c r="AF106" s="754">
        <f t="shared" si="69"/>
        <v>150.9561509816489</v>
      </c>
      <c r="AH106" s="750">
        <f>'Recycling - Case 3'!AM196</f>
        <v>0</v>
      </c>
      <c r="AI106" s="751">
        <f>Parameters!S276</f>
        <v>0.71500000000000008</v>
      </c>
      <c r="AJ106" s="751">
        <f t="shared" si="70"/>
        <v>0.4</v>
      </c>
      <c r="AK106" s="752">
        <f t="shared" si="71"/>
        <v>0</v>
      </c>
      <c r="AL106" s="752">
        <f t="shared" si="72"/>
        <v>0</v>
      </c>
      <c r="AM106" s="753">
        <f t="shared" si="73"/>
        <v>0</v>
      </c>
      <c r="AN106" s="752">
        <f t="shared" si="74"/>
        <v>4416.4108528477082</v>
      </c>
      <c r="AO106" s="752">
        <f t="shared" si="75"/>
        <v>226.43422647247334</v>
      </c>
      <c r="AP106" s="754">
        <f t="shared" si="76"/>
        <v>150.9561509816489</v>
      </c>
      <c r="AR106" s="740">
        <f>'Recycling - Case 3'!G116</f>
        <v>767.98990606336088</v>
      </c>
      <c r="AS106" s="736">
        <v>1</v>
      </c>
      <c r="AT106" s="736">
        <f t="shared" si="77"/>
        <v>0.05</v>
      </c>
      <c r="AU106" s="734">
        <f t="shared" si="78"/>
        <v>19.199747651584023</v>
      </c>
      <c r="AV106" s="734">
        <f t="shared" si="79"/>
        <v>19.199747651584023</v>
      </c>
      <c r="AW106" s="737">
        <f t="shared" si="80"/>
        <v>0</v>
      </c>
      <c r="AX106" s="734">
        <f t="shared" si="44"/>
        <v>246.98263555359634</v>
      </c>
      <c r="AY106" s="734">
        <f t="shared" si="49"/>
        <v>14.085307149989214</v>
      </c>
      <c r="AZ106" s="808">
        <f t="shared" si="47"/>
        <v>9.3902047666594761</v>
      </c>
      <c r="BB106" s="913">
        <f t="shared" si="81"/>
        <v>266.38883993284139</v>
      </c>
      <c r="BC106" s="914">
        <f t="shared" si="82"/>
        <v>150.9561509816489</v>
      </c>
      <c r="BD106" s="933">
        <f t="shared" si="90"/>
        <v>9.3902047666594761</v>
      </c>
      <c r="BE106" s="914">
        <f t="shared" si="54"/>
        <v>426.73519568114972</v>
      </c>
      <c r="BF106" s="145">
        <v>0</v>
      </c>
      <c r="BG106" s="927">
        <f t="shared" si="83"/>
        <v>426.73519568114972</v>
      </c>
      <c r="BI106" s="913">
        <f t="shared" si="84"/>
        <v>266.38883993284139</v>
      </c>
      <c r="BJ106" s="914">
        <f t="shared" si="85"/>
        <v>150.9561509816489</v>
      </c>
      <c r="BK106" s="933">
        <f t="shared" si="86"/>
        <v>9.3902047666594761</v>
      </c>
      <c r="BL106" s="914">
        <f t="shared" si="55"/>
        <v>426.73519568114972</v>
      </c>
      <c r="BM106" s="145">
        <v>0</v>
      </c>
      <c r="BN106" s="927">
        <f t="shared" si="87"/>
        <v>426.73519568114972</v>
      </c>
    </row>
    <row r="107" spans="1:66">
      <c r="A107" s="805">
        <f>'Input data'!A137</f>
        <v>2037</v>
      </c>
      <c r="B107" s="728">
        <f>'Input data'!B137</f>
        <v>68.308245999999997</v>
      </c>
      <c r="C107" s="728">
        <f>'Recycling - Case 3'!AK117/B107</f>
        <v>279.40032296427711</v>
      </c>
      <c r="D107" s="729">
        <f>'Recycling - Case 3'!AM117</f>
        <v>0.11678102650842774</v>
      </c>
      <c r="E107" s="729">
        <f>'Recycling - Case 3'!BE117</f>
        <v>0.2142227449172516</v>
      </c>
      <c r="F107" s="729">
        <f>'Recycling - Case 3'!BF117</f>
        <v>0.27169239565115988</v>
      </c>
      <c r="G107" s="729">
        <f>'Recycling - Case 3'!BG117</f>
        <v>5.474225965675672E-2</v>
      </c>
      <c r="H107" s="729">
        <f>'Recycling - Case 3'!BH117</f>
        <v>0</v>
      </c>
      <c r="I107" s="729">
        <f>'Recycling - Case 3'!BI117</f>
        <v>0</v>
      </c>
      <c r="J107" s="729">
        <f>'Recycling - Case 3'!BJ117</f>
        <v>0</v>
      </c>
      <c r="K107" s="729">
        <f>'Recycling - Case 3'!BK117</f>
        <v>0.45934259977483177</v>
      </c>
      <c r="L107" s="730">
        <f t="shared" si="89"/>
        <v>1</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0.10836879473052241</v>
      </c>
      <c r="Q107" s="734">
        <f t="shared" si="57"/>
        <v>120.76652601390886</v>
      </c>
      <c r="R107" s="734">
        <f t="shared" si="58"/>
        <v>120.76652601390886</v>
      </c>
      <c r="S107" s="737">
        <f t="shared" si="59"/>
        <v>0</v>
      </c>
      <c r="T107" s="734">
        <f t="shared" si="60"/>
        <v>7648.9021843489927</v>
      </c>
      <c r="U107" s="734">
        <f t="shared" si="61"/>
        <v>385.97576887028117</v>
      </c>
      <c r="V107" s="741">
        <f t="shared" si="62"/>
        <v>257.3171792468541</v>
      </c>
      <c r="X107" s="750">
        <f>'Recycling - Case 3'!AM157</f>
        <v>0</v>
      </c>
      <c r="Y107" s="751">
        <f>Parameters!S277</f>
        <v>0.71500000000000008</v>
      </c>
      <c r="Z107" s="751">
        <f t="shared" si="63"/>
        <v>0.4</v>
      </c>
      <c r="AA107" s="752">
        <f t="shared" si="64"/>
        <v>0</v>
      </c>
      <c r="AB107" s="752">
        <f t="shared" si="65"/>
        <v>0</v>
      </c>
      <c r="AC107" s="753">
        <f t="shared" si="66"/>
        <v>0</v>
      </c>
      <c r="AD107" s="752">
        <f t="shared" si="67"/>
        <v>4201.0199539130326</v>
      </c>
      <c r="AE107" s="752">
        <f t="shared" si="68"/>
        <v>215.39089893467516</v>
      </c>
      <c r="AF107" s="754">
        <f t="shared" si="69"/>
        <v>143.59393262311679</v>
      </c>
      <c r="AH107" s="750">
        <f>'Recycling - Case 3'!AM197</f>
        <v>0</v>
      </c>
      <c r="AI107" s="751">
        <f>Parameters!S277</f>
        <v>0.71500000000000008</v>
      </c>
      <c r="AJ107" s="751">
        <f t="shared" si="70"/>
        <v>0.4</v>
      </c>
      <c r="AK107" s="752">
        <f t="shared" si="71"/>
        <v>0</v>
      </c>
      <c r="AL107" s="752">
        <f t="shared" si="72"/>
        <v>0</v>
      </c>
      <c r="AM107" s="753">
        <f t="shared" si="73"/>
        <v>0</v>
      </c>
      <c r="AN107" s="752">
        <f t="shared" si="74"/>
        <v>4201.0199539130326</v>
      </c>
      <c r="AO107" s="752">
        <f t="shared" si="75"/>
        <v>215.39089893467516</v>
      </c>
      <c r="AP107" s="754">
        <f t="shared" si="76"/>
        <v>143.59393262311679</v>
      </c>
      <c r="AR107" s="740">
        <f>'Recycling - Case 3'!G117</f>
        <v>773.56516541463702</v>
      </c>
      <c r="AS107" s="736">
        <v>1</v>
      </c>
      <c r="AT107" s="736">
        <f t="shared" si="77"/>
        <v>0.05</v>
      </c>
      <c r="AU107" s="734">
        <f t="shared" si="78"/>
        <v>19.339129135365926</v>
      </c>
      <c r="AV107" s="734">
        <f t="shared" si="79"/>
        <v>19.339129135365926</v>
      </c>
      <c r="AW107" s="737">
        <f t="shared" si="80"/>
        <v>0</v>
      </c>
      <c r="AX107" s="734">
        <f t="shared" si="44"/>
        <v>251.93861571090707</v>
      </c>
      <c r="AY107" s="734">
        <f t="shared" si="49"/>
        <v>14.383148978055198</v>
      </c>
      <c r="AZ107" s="808">
        <f t="shared" si="47"/>
        <v>9.5887659853701326</v>
      </c>
      <c r="BB107" s="913">
        <f t="shared" si="81"/>
        <v>257.3171792468541</v>
      </c>
      <c r="BC107" s="914">
        <f t="shared" si="82"/>
        <v>143.59393262311679</v>
      </c>
      <c r="BD107" s="933">
        <f t="shared" si="90"/>
        <v>9.5887659853701326</v>
      </c>
      <c r="BE107" s="914">
        <f t="shared" si="54"/>
        <v>410.49987785534103</v>
      </c>
      <c r="BF107" s="145">
        <v>0</v>
      </c>
      <c r="BG107" s="927">
        <f t="shared" si="83"/>
        <v>410.49987785534103</v>
      </c>
      <c r="BI107" s="913">
        <f t="shared" si="84"/>
        <v>257.3171792468541</v>
      </c>
      <c r="BJ107" s="914">
        <f t="shared" si="85"/>
        <v>143.59393262311679</v>
      </c>
      <c r="BK107" s="933">
        <f t="shared" si="86"/>
        <v>9.5887659853701326</v>
      </c>
      <c r="BL107" s="914">
        <f t="shared" si="55"/>
        <v>410.49987785534103</v>
      </c>
      <c r="BM107" s="145">
        <v>0</v>
      </c>
      <c r="BN107" s="927">
        <f t="shared" si="87"/>
        <v>410.49987785534103</v>
      </c>
    </row>
    <row r="108" spans="1:66">
      <c r="A108" s="805">
        <f>'Input data'!A138</f>
        <v>2038</v>
      </c>
      <c r="B108" s="728">
        <f>'Input data'!B138</f>
        <v>68.788494999999998</v>
      </c>
      <c r="C108" s="728">
        <f>'Recycling - Case 3'!AK118/B108</f>
        <v>278.39311598486591</v>
      </c>
      <c r="D108" s="729">
        <f>'Recycling - Case 3'!AM118</f>
        <v>0.11638527208479628</v>
      </c>
      <c r="E108" s="729">
        <f>'Recycling - Case 3'!BE118</f>
        <v>0.21476403090174523</v>
      </c>
      <c r="F108" s="729">
        <f>'Recycling - Case 3'!BF118</f>
        <v>0.27237889271717541</v>
      </c>
      <c r="G108" s="729">
        <f>'Recycling - Case 3'!BG118</f>
        <v>5.4611519337682844E-2</v>
      </c>
      <c r="H108" s="729">
        <f>'Recycling - Case 3'!BH118</f>
        <v>0</v>
      </c>
      <c r="I108" s="729">
        <f>'Recycling - Case 3'!BI118</f>
        <v>0</v>
      </c>
      <c r="J108" s="729">
        <f>'Recycling - Case 3'!BJ118</f>
        <v>0</v>
      </c>
      <c r="K108" s="729">
        <f>'Recycling - Case 3'!BK118</f>
        <v>0.45824555704339642</v>
      </c>
      <c r="L108" s="730">
        <f t="shared" si="89"/>
        <v>0.99999999999999989</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0.10853499091377002</v>
      </c>
      <c r="Q108" s="734">
        <f t="shared" si="57"/>
        <v>120.95173556373815</v>
      </c>
      <c r="R108" s="734">
        <f t="shared" si="58"/>
        <v>120.95173556373815</v>
      </c>
      <c r="S108" s="737">
        <f t="shared" si="59"/>
        <v>0</v>
      </c>
      <c r="T108" s="734">
        <f t="shared" si="60"/>
        <v>7396.8125584442851</v>
      </c>
      <c r="U108" s="734">
        <f t="shared" si="61"/>
        <v>373.04136146844604</v>
      </c>
      <c r="V108" s="741">
        <f t="shared" si="62"/>
        <v>248.69424097896402</v>
      </c>
      <c r="X108" s="750">
        <f>'Recycling - Case 3'!AM158</f>
        <v>0</v>
      </c>
      <c r="Y108" s="751">
        <f>Parameters!S278</f>
        <v>0.71500000000000008</v>
      </c>
      <c r="Z108" s="751">
        <f t="shared" si="63"/>
        <v>0.4</v>
      </c>
      <c r="AA108" s="752">
        <f t="shared" si="64"/>
        <v>0</v>
      </c>
      <c r="AB108" s="752">
        <f t="shared" si="65"/>
        <v>0</v>
      </c>
      <c r="AC108" s="753">
        <f t="shared" si="66"/>
        <v>0</v>
      </c>
      <c r="AD108" s="752">
        <f t="shared" si="67"/>
        <v>3996.1337930767099</v>
      </c>
      <c r="AE108" s="752">
        <f t="shared" si="68"/>
        <v>204.88616083632249</v>
      </c>
      <c r="AF108" s="754">
        <f t="shared" si="69"/>
        <v>136.59077389088165</v>
      </c>
      <c r="AH108" s="750">
        <f>'Recycling - Case 3'!AM198</f>
        <v>0</v>
      </c>
      <c r="AI108" s="751">
        <f>Parameters!S278</f>
        <v>0.71500000000000008</v>
      </c>
      <c r="AJ108" s="751">
        <f t="shared" si="70"/>
        <v>0.4</v>
      </c>
      <c r="AK108" s="752">
        <f t="shared" si="71"/>
        <v>0</v>
      </c>
      <c r="AL108" s="752">
        <f t="shared" si="72"/>
        <v>0</v>
      </c>
      <c r="AM108" s="753">
        <f t="shared" si="73"/>
        <v>0</v>
      </c>
      <c r="AN108" s="752">
        <f t="shared" si="74"/>
        <v>3996.1337930767099</v>
      </c>
      <c r="AO108" s="752">
        <f t="shared" si="75"/>
        <v>204.88616083632249</v>
      </c>
      <c r="AP108" s="754">
        <f t="shared" si="76"/>
        <v>136.59077389088165</v>
      </c>
      <c r="AR108" s="740">
        <f>'Recycling - Case 3'!G118</f>
        <v>779.00380450844739</v>
      </c>
      <c r="AS108" s="736">
        <v>1</v>
      </c>
      <c r="AT108" s="736">
        <f t="shared" si="77"/>
        <v>0.05</v>
      </c>
      <c r="AU108" s="734">
        <f t="shared" si="78"/>
        <v>19.475095112711188</v>
      </c>
      <c r="AV108" s="734">
        <f t="shared" si="79"/>
        <v>19.475095112711188</v>
      </c>
      <c r="AW108" s="737">
        <f t="shared" si="80"/>
        <v>0</v>
      </c>
      <c r="AX108" s="734">
        <f t="shared" si="44"/>
        <v>256.74194802955486</v>
      </c>
      <c r="AY108" s="734">
        <f t="shared" si="49"/>
        <v>14.671762794063397</v>
      </c>
      <c r="AZ108" s="808">
        <f t="shared" si="47"/>
        <v>9.7811751960422644</v>
      </c>
      <c r="BB108" s="913">
        <f t="shared" si="81"/>
        <v>248.69424097896402</v>
      </c>
      <c r="BC108" s="914">
        <f t="shared" si="82"/>
        <v>136.59077389088165</v>
      </c>
      <c r="BD108" s="933">
        <f t="shared" si="90"/>
        <v>9.7811751960422644</v>
      </c>
      <c r="BE108" s="914">
        <f t="shared" si="54"/>
        <v>395.06619006588795</v>
      </c>
      <c r="BF108" s="145">
        <v>0</v>
      </c>
      <c r="BG108" s="927">
        <f t="shared" si="83"/>
        <v>395.06619006588795</v>
      </c>
      <c r="BI108" s="913">
        <f t="shared" si="84"/>
        <v>248.69424097896402</v>
      </c>
      <c r="BJ108" s="914">
        <f t="shared" si="85"/>
        <v>136.59077389088165</v>
      </c>
      <c r="BK108" s="933">
        <f t="shared" si="86"/>
        <v>9.7811751960422644</v>
      </c>
      <c r="BL108" s="914">
        <f t="shared" si="55"/>
        <v>395.06619006588795</v>
      </c>
      <c r="BM108" s="145">
        <v>0</v>
      </c>
      <c r="BN108" s="927">
        <f t="shared" si="87"/>
        <v>395.06619006588795</v>
      </c>
    </row>
    <row r="109" spans="1:66">
      <c r="A109" s="805">
        <f>'Input data'!A139</f>
        <v>2039</v>
      </c>
      <c r="B109" s="728">
        <f>'Input data'!B139</f>
        <v>69.256822999999997</v>
      </c>
      <c r="C109" s="728">
        <f>'Recycling - Case 3'!AK119/B109</f>
        <v>277.42490924762302</v>
      </c>
      <c r="D109" s="729">
        <f>'Recycling - Case 3'!AM119</f>
        <v>0.11600168773796765</v>
      </c>
      <c r="E109" s="729">
        <f>'Recycling - Case 3'!BE119</f>
        <v>0.21528221736960529</v>
      </c>
      <c r="F109" s="729">
        <f>'Recycling - Case 3'!BF119</f>
        <v>0.27303609334683449</v>
      </c>
      <c r="G109" s="729">
        <f>'Recycling - Case 3'!BG119</f>
        <v>5.4486358394875194E-2</v>
      </c>
      <c r="H109" s="729">
        <f>'Recycling - Case 3'!BH119</f>
        <v>0</v>
      </c>
      <c r="I109" s="729">
        <f>'Recycling - Case 3'!BI119</f>
        <v>0</v>
      </c>
      <c r="J109" s="729">
        <f>'Recycling - Case 3'!BJ119</f>
        <v>0</v>
      </c>
      <c r="K109" s="729">
        <f>'Recycling - Case 3'!BK119</f>
        <v>0.45719533088868497</v>
      </c>
      <c r="L109" s="730">
        <f t="shared" si="89"/>
        <v>1</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0.10869409463275778</v>
      </c>
      <c r="Q109" s="734">
        <f t="shared" si="57"/>
        <v>121.12904124906782</v>
      </c>
      <c r="R109" s="734">
        <f t="shared" si="58"/>
        <v>121.12904124906782</v>
      </c>
      <c r="S109" s="737">
        <f t="shared" si="59"/>
        <v>0</v>
      </c>
      <c r="T109" s="734">
        <f t="shared" si="60"/>
        <v>7157.1947943576797</v>
      </c>
      <c r="U109" s="734">
        <f t="shared" si="61"/>
        <v>360.74680533567374</v>
      </c>
      <c r="V109" s="741">
        <f t="shared" si="62"/>
        <v>240.49787022378248</v>
      </c>
      <c r="X109" s="750">
        <f>'Recycling - Case 3'!AM159</f>
        <v>0</v>
      </c>
      <c r="Y109" s="751">
        <f>Parameters!S279</f>
        <v>0.71500000000000008</v>
      </c>
      <c r="Z109" s="751">
        <f t="shared" si="63"/>
        <v>0.4</v>
      </c>
      <c r="AA109" s="752">
        <f t="shared" si="64"/>
        <v>0</v>
      </c>
      <c r="AB109" s="752">
        <f t="shared" si="65"/>
        <v>0</v>
      </c>
      <c r="AC109" s="753">
        <f t="shared" si="66"/>
        <v>0</v>
      </c>
      <c r="AD109" s="752">
        <f t="shared" si="67"/>
        <v>3801.2400482162143</v>
      </c>
      <c r="AE109" s="752">
        <f t="shared" si="68"/>
        <v>194.89374486049576</v>
      </c>
      <c r="AF109" s="754">
        <f t="shared" si="69"/>
        <v>129.9291632403305</v>
      </c>
      <c r="AH109" s="750">
        <f>'Recycling - Case 3'!AM199</f>
        <v>0</v>
      </c>
      <c r="AI109" s="751">
        <f>Parameters!S279</f>
        <v>0.71500000000000008</v>
      </c>
      <c r="AJ109" s="751">
        <f t="shared" si="70"/>
        <v>0.4</v>
      </c>
      <c r="AK109" s="752">
        <f t="shared" si="71"/>
        <v>0</v>
      </c>
      <c r="AL109" s="752">
        <f t="shared" si="72"/>
        <v>0</v>
      </c>
      <c r="AM109" s="753">
        <f t="shared" si="73"/>
        <v>0</v>
      </c>
      <c r="AN109" s="752">
        <f t="shared" si="74"/>
        <v>3801.2400482162143</v>
      </c>
      <c r="AO109" s="752">
        <f t="shared" si="75"/>
        <v>194.89374486049576</v>
      </c>
      <c r="AP109" s="754">
        <f t="shared" si="76"/>
        <v>129.9291632403305</v>
      </c>
      <c r="AR109" s="740">
        <f>'Recycling - Case 3'!G119</f>
        <v>784.30744276594714</v>
      </c>
      <c r="AS109" s="736">
        <v>1</v>
      </c>
      <c r="AT109" s="736">
        <f t="shared" si="77"/>
        <v>0.05</v>
      </c>
      <c r="AU109" s="734">
        <f t="shared" si="78"/>
        <v>19.607686069148681</v>
      </c>
      <c r="AV109" s="734">
        <f t="shared" si="79"/>
        <v>19.607686069148681</v>
      </c>
      <c r="AW109" s="737">
        <f t="shared" si="80"/>
        <v>0</v>
      </c>
      <c r="AX109" s="734">
        <f t="shared" si="44"/>
        <v>261.39814700671383</v>
      </c>
      <c r="AY109" s="734">
        <f t="shared" si="49"/>
        <v>14.951487091989703</v>
      </c>
      <c r="AZ109" s="808">
        <f t="shared" si="47"/>
        <v>9.9676580613264694</v>
      </c>
      <c r="BB109" s="913">
        <f t="shared" si="81"/>
        <v>240.49787022378248</v>
      </c>
      <c r="BC109" s="914">
        <f t="shared" si="82"/>
        <v>129.9291632403305</v>
      </c>
      <c r="BD109" s="933">
        <f t="shared" si="90"/>
        <v>9.9676580613264694</v>
      </c>
      <c r="BE109" s="914">
        <f t="shared" si="54"/>
        <v>380.39469152543944</v>
      </c>
      <c r="BF109" s="145">
        <v>0</v>
      </c>
      <c r="BG109" s="927">
        <f t="shared" si="83"/>
        <v>380.39469152543944</v>
      </c>
      <c r="BI109" s="913">
        <f t="shared" si="84"/>
        <v>240.49787022378248</v>
      </c>
      <c r="BJ109" s="914">
        <f t="shared" si="85"/>
        <v>129.9291632403305</v>
      </c>
      <c r="BK109" s="933">
        <f t="shared" si="86"/>
        <v>9.9676580613264694</v>
      </c>
      <c r="BL109" s="914">
        <f t="shared" si="55"/>
        <v>380.39469152543944</v>
      </c>
      <c r="BM109" s="145">
        <v>0</v>
      </c>
      <c r="BN109" s="927">
        <f t="shared" si="87"/>
        <v>380.39469152543944</v>
      </c>
    </row>
    <row r="110" spans="1:66">
      <c r="A110" s="805">
        <f>'Input data'!A140</f>
        <v>2040</v>
      </c>
      <c r="B110" s="728">
        <f>'Input data'!B140</f>
        <v>69.713937000000001</v>
      </c>
      <c r="C110" s="728">
        <f>'Recycling - Case 3'!AK120/B110</f>
        <v>276.49293366963036</v>
      </c>
      <c r="D110" s="729">
        <f>'Recycling - Case 3'!AM120</f>
        <v>0.11562950855664113</v>
      </c>
      <c r="E110" s="729">
        <f>'Recycling - Case 3'!BE120</f>
        <v>0.21577904145288729</v>
      </c>
      <c r="F110" s="729">
        <f>'Recycling - Case 3'!BF120</f>
        <v>0.27366620069354136</v>
      </c>
      <c r="G110" s="729">
        <f>'Recycling - Case 3'!BG120</f>
        <v>5.4366357247547056E-2</v>
      </c>
      <c r="H110" s="729">
        <f>'Recycling - Case 3'!BH120</f>
        <v>0</v>
      </c>
      <c r="I110" s="729">
        <f>'Recycling - Case 3'!BI120</f>
        <v>0</v>
      </c>
      <c r="J110" s="729">
        <f>'Recycling - Case 3'!BJ120</f>
        <v>0</v>
      </c>
      <c r="K110" s="729">
        <f>'Recycling - Case 3'!BK120</f>
        <v>0.456188400606024</v>
      </c>
      <c r="L110" s="730">
        <f t="shared" si="89"/>
        <v>0.99999999999999978</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0.1088466392556602</v>
      </c>
      <c r="Q110" s="734">
        <f t="shared" si="57"/>
        <v>121.29903745707067</v>
      </c>
      <c r="R110" s="734">
        <f t="shared" si="58"/>
        <v>121.29903745707067</v>
      </c>
      <c r="S110" s="737">
        <f t="shared" si="59"/>
        <v>0</v>
      </c>
      <c r="T110" s="734">
        <f t="shared" si="60"/>
        <v>6929.4333227334328</v>
      </c>
      <c r="U110" s="734">
        <f t="shared" si="61"/>
        <v>349.06050908131783</v>
      </c>
      <c r="V110" s="741">
        <f t="shared" si="62"/>
        <v>232.70700605421189</v>
      </c>
      <c r="X110" s="750">
        <f>'Recycling - Case 3'!AM160</f>
        <v>0</v>
      </c>
      <c r="Y110" s="751">
        <f>Parameters!S280</f>
        <v>0.71500000000000008</v>
      </c>
      <c r="Z110" s="751">
        <f t="shared" si="63"/>
        <v>0.4</v>
      </c>
      <c r="AA110" s="752">
        <f t="shared" si="64"/>
        <v>0</v>
      </c>
      <c r="AB110" s="752">
        <f t="shared" si="65"/>
        <v>0</v>
      </c>
      <c r="AC110" s="753">
        <f t="shared" si="66"/>
        <v>0</v>
      </c>
      <c r="AD110" s="752">
        <f t="shared" si="67"/>
        <v>3615.8513834537757</v>
      </c>
      <c r="AE110" s="752">
        <f t="shared" si="68"/>
        <v>185.38866476243837</v>
      </c>
      <c r="AF110" s="754">
        <f t="shared" si="69"/>
        <v>123.59244317495892</v>
      </c>
      <c r="AH110" s="750">
        <f>'Recycling - Case 3'!AM200</f>
        <v>0</v>
      </c>
      <c r="AI110" s="751">
        <f>Parameters!S280</f>
        <v>0.71500000000000008</v>
      </c>
      <c r="AJ110" s="751">
        <f t="shared" si="70"/>
        <v>0.4</v>
      </c>
      <c r="AK110" s="752">
        <f t="shared" si="71"/>
        <v>0</v>
      </c>
      <c r="AL110" s="752">
        <f t="shared" si="72"/>
        <v>0</v>
      </c>
      <c r="AM110" s="753">
        <f t="shared" si="73"/>
        <v>0</v>
      </c>
      <c r="AN110" s="752">
        <f t="shared" si="74"/>
        <v>3615.8513834537757</v>
      </c>
      <c r="AO110" s="752">
        <f t="shared" si="75"/>
        <v>185.38866476243837</v>
      </c>
      <c r="AP110" s="754">
        <f t="shared" si="76"/>
        <v>123.59244317495892</v>
      </c>
      <c r="AR110" s="740">
        <f>'Recycling - Case 3'!G120</f>
        <v>789.48408669592527</v>
      </c>
      <c r="AS110" s="736">
        <v>1</v>
      </c>
      <c r="AT110" s="736">
        <f t="shared" si="77"/>
        <v>0.05</v>
      </c>
      <c r="AU110" s="734">
        <f t="shared" si="78"/>
        <v>19.737102167398135</v>
      </c>
      <c r="AV110" s="734">
        <f t="shared" si="79"/>
        <v>19.737102167398135</v>
      </c>
      <c r="AW110" s="737">
        <f t="shared" si="80"/>
        <v>0</v>
      </c>
      <c r="AX110" s="734">
        <f t="shared" si="44"/>
        <v>265.91260616296285</v>
      </c>
      <c r="AY110" s="734">
        <f t="shared" si="49"/>
        <v>15.222643011149099</v>
      </c>
      <c r="AZ110" s="808">
        <f t="shared" si="47"/>
        <v>10.148428674099399</v>
      </c>
      <c r="BB110" s="913">
        <f t="shared" si="81"/>
        <v>232.70700605421189</v>
      </c>
      <c r="BC110" s="914">
        <f t="shared" si="82"/>
        <v>123.59244317495892</v>
      </c>
      <c r="BD110" s="933">
        <f t="shared" si="90"/>
        <v>10.148428674099399</v>
      </c>
      <c r="BE110" s="914">
        <f t="shared" si="54"/>
        <v>366.44787790327024</v>
      </c>
      <c r="BF110" s="145">
        <v>0</v>
      </c>
      <c r="BG110" s="927">
        <f t="shared" si="83"/>
        <v>366.44787790327024</v>
      </c>
      <c r="BI110" s="913">
        <f t="shared" si="84"/>
        <v>232.70700605421189</v>
      </c>
      <c r="BJ110" s="914">
        <f t="shared" si="85"/>
        <v>123.59244317495892</v>
      </c>
      <c r="BK110" s="933">
        <f t="shared" si="86"/>
        <v>10.148428674099399</v>
      </c>
      <c r="BL110" s="914">
        <f t="shared" si="55"/>
        <v>366.44787790327024</v>
      </c>
      <c r="BM110" s="145">
        <v>0</v>
      </c>
      <c r="BN110" s="927">
        <f t="shared" si="87"/>
        <v>366.44787790327024</v>
      </c>
    </row>
    <row r="111" spans="1:66">
      <c r="A111" s="805">
        <f>'Input data'!A141</f>
        <v>2041</v>
      </c>
      <c r="B111" s="728">
        <f>'Input data'!B141</f>
        <v>70.160651999999999</v>
      </c>
      <c r="C111" s="728">
        <f>'Recycling - Case 3'!AK121/B111</f>
        <v>275.59435695219071</v>
      </c>
      <c r="D111" s="729">
        <f>'Recycling - Case 3'!AM121</f>
        <v>0.11526790209473226</v>
      </c>
      <c r="E111" s="729">
        <f>'Recycling - Case 3'!BE121</f>
        <v>0.21625623915139036</v>
      </c>
      <c r="F111" s="729">
        <f>'Recycling - Case 3'!BF121</f>
        <v>0.27427141647469289</v>
      </c>
      <c r="G111" s="729">
        <f>'Recycling - Case 3'!BG121</f>
        <v>5.4251096588392944E-2</v>
      </c>
      <c r="H111" s="729">
        <f>'Recycling - Case 3'!BH121</f>
        <v>0</v>
      </c>
      <c r="I111" s="729">
        <f>'Recycling - Case 3'!BI121</f>
        <v>0</v>
      </c>
      <c r="J111" s="729">
        <f>'Recycling - Case 3'!BJ121</f>
        <v>0</v>
      </c>
      <c r="K111" s="729">
        <f>'Recycling - Case 3'!BK121</f>
        <v>0.45522124778552364</v>
      </c>
      <c r="L111" s="730">
        <f t="shared" si="89"/>
        <v>0.99999999999999989</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0.10899315780300431</v>
      </c>
      <c r="Q111" s="734">
        <f t="shared" si="57"/>
        <v>121.46231818750006</v>
      </c>
      <c r="R111" s="734">
        <f t="shared" si="58"/>
        <v>121.46231818750006</v>
      </c>
      <c r="S111" s="737">
        <f t="shared" si="59"/>
        <v>0</v>
      </c>
      <c r="T111" s="734">
        <f t="shared" si="60"/>
        <v>6712.9431898872945</v>
      </c>
      <c r="U111" s="734">
        <f t="shared" si="61"/>
        <v>337.95245103363902</v>
      </c>
      <c r="V111" s="741">
        <f t="shared" si="62"/>
        <v>225.30163402242601</v>
      </c>
      <c r="X111" s="750">
        <f>'Recycling - Case 3'!AM161</f>
        <v>0</v>
      </c>
      <c r="Y111" s="751">
        <f>Parameters!S281</f>
        <v>0.71500000000000008</v>
      </c>
      <c r="Z111" s="751">
        <f t="shared" si="63"/>
        <v>0.4</v>
      </c>
      <c r="AA111" s="752">
        <f t="shared" si="64"/>
        <v>0</v>
      </c>
      <c r="AB111" s="752">
        <f t="shared" si="65"/>
        <v>0</v>
      </c>
      <c r="AC111" s="753">
        <f t="shared" si="66"/>
        <v>0</v>
      </c>
      <c r="AD111" s="752">
        <f t="shared" si="67"/>
        <v>3439.5042305628458</v>
      </c>
      <c r="AE111" s="752">
        <f t="shared" si="68"/>
        <v>176.34715289093003</v>
      </c>
      <c r="AF111" s="754">
        <f t="shared" si="69"/>
        <v>117.56476859395336</v>
      </c>
      <c r="AH111" s="750">
        <f>'Recycling - Case 3'!AM201</f>
        <v>0</v>
      </c>
      <c r="AI111" s="751">
        <f>Parameters!S281</f>
        <v>0.71500000000000008</v>
      </c>
      <c r="AJ111" s="751">
        <f t="shared" si="70"/>
        <v>0.4</v>
      </c>
      <c r="AK111" s="752">
        <f t="shared" si="71"/>
        <v>0</v>
      </c>
      <c r="AL111" s="752">
        <f t="shared" si="72"/>
        <v>0</v>
      </c>
      <c r="AM111" s="753">
        <f t="shared" si="73"/>
        <v>0</v>
      </c>
      <c r="AN111" s="752">
        <f t="shared" si="74"/>
        <v>3439.5042305628458</v>
      </c>
      <c r="AO111" s="752">
        <f t="shared" si="75"/>
        <v>176.34715289093003</v>
      </c>
      <c r="AP111" s="754">
        <f t="shared" si="76"/>
        <v>117.56476859395336</v>
      </c>
      <c r="AR111" s="740">
        <f>'Recycling - Case 3'!G121</f>
        <v>794.54296586650446</v>
      </c>
      <c r="AS111" s="736">
        <v>1</v>
      </c>
      <c r="AT111" s="736">
        <f t="shared" si="77"/>
        <v>0.05</v>
      </c>
      <c r="AU111" s="734">
        <f t="shared" si="78"/>
        <v>19.863574146662614</v>
      </c>
      <c r="AV111" s="734">
        <f t="shared" si="79"/>
        <v>19.863574146662614</v>
      </c>
      <c r="AW111" s="737">
        <f t="shared" si="80"/>
        <v>0</v>
      </c>
      <c r="AX111" s="734">
        <f t="shared" si="44"/>
        <v>270.29063566389732</v>
      </c>
      <c r="AY111" s="734">
        <f t="shared" si="49"/>
        <v>15.485544645728119</v>
      </c>
      <c r="AZ111" s="808">
        <f t="shared" si="47"/>
        <v>10.323696430485413</v>
      </c>
      <c r="BB111" s="913">
        <f t="shared" si="81"/>
        <v>225.30163402242601</v>
      </c>
      <c r="BC111" s="914">
        <f t="shared" si="82"/>
        <v>117.56476859395336</v>
      </c>
      <c r="BD111" s="933">
        <f t="shared" si="90"/>
        <v>10.323696430485413</v>
      </c>
      <c r="BE111" s="914">
        <f t="shared" si="54"/>
        <v>353.19009904686482</v>
      </c>
      <c r="BF111" s="145">
        <v>0</v>
      </c>
      <c r="BG111" s="927">
        <f t="shared" si="83"/>
        <v>353.19009904686482</v>
      </c>
      <c r="BI111" s="913">
        <f t="shared" si="84"/>
        <v>225.30163402242601</v>
      </c>
      <c r="BJ111" s="914">
        <f t="shared" si="85"/>
        <v>117.56476859395336</v>
      </c>
      <c r="BK111" s="933">
        <f t="shared" si="86"/>
        <v>10.323696430485413</v>
      </c>
      <c r="BL111" s="914">
        <f t="shared" si="55"/>
        <v>353.19009904686482</v>
      </c>
      <c r="BM111" s="145">
        <v>0</v>
      </c>
      <c r="BN111" s="927">
        <f t="shared" si="87"/>
        <v>353.19009904686482</v>
      </c>
    </row>
    <row r="112" spans="1:66">
      <c r="A112" s="805">
        <f>'Input data'!A142</f>
        <v>2042</v>
      </c>
      <c r="B112" s="728">
        <f>'Input data'!B142</f>
        <v>70.595131999999992</v>
      </c>
      <c r="C112" s="728">
        <f>'Recycling - Case 3'!AK122/B112</f>
        <v>274.7317268915557</v>
      </c>
      <c r="D112" s="729">
        <f>'Recycling - Case 3'!AM122</f>
        <v>0.11491818424197461</v>
      </c>
      <c r="E112" s="729">
        <f>'Recycling - Case 3'!BE122</f>
        <v>0.21671267242349809</v>
      </c>
      <c r="F112" s="729">
        <f>'Recycling - Case 3'!BF122</f>
        <v>0.27485029734563748</v>
      </c>
      <c r="G112" s="729">
        <f>'Recycling - Case 3'!BG122</f>
        <v>5.4140851295995239E-2</v>
      </c>
      <c r="H112" s="729">
        <f>'Recycling - Case 3'!BH122</f>
        <v>0</v>
      </c>
      <c r="I112" s="729">
        <f>'Recycling - Case 3'!BI122</f>
        <v>0</v>
      </c>
      <c r="J112" s="729">
        <f>'Recycling - Case 3'!BJ122</f>
        <v>0</v>
      </c>
      <c r="K112" s="729">
        <f>'Recycling - Case 3'!BK122</f>
        <v>0.45429617893486901</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0.10913330085105032</v>
      </c>
      <c r="Q112" s="734">
        <f t="shared" si="57"/>
        <v>121.61849404144033</v>
      </c>
      <c r="R112" s="734">
        <f t="shared" si="58"/>
        <v>121.61849404144033</v>
      </c>
      <c r="S112" s="737">
        <f t="shared" si="59"/>
        <v>0</v>
      </c>
      <c r="T112" s="734">
        <f t="shared" si="60"/>
        <v>6507.1675812639187</v>
      </c>
      <c r="U112" s="734">
        <f t="shared" si="61"/>
        <v>327.39410266481599</v>
      </c>
      <c r="V112" s="741">
        <f t="shared" si="62"/>
        <v>218.26273510987733</v>
      </c>
      <c r="X112" s="750">
        <f>'Recycling - Case 3'!AM162</f>
        <v>12.278243535136586</v>
      </c>
      <c r="Y112" s="751">
        <f>Parameters!S282</f>
        <v>0.71500000000000008</v>
      </c>
      <c r="Z112" s="751">
        <f t="shared" si="63"/>
        <v>0.4</v>
      </c>
      <c r="AA112" s="752">
        <f t="shared" si="64"/>
        <v>1.755788825524532</v>
      </c>
      <c r="AB112" s="752">
        <f t="shared" si="65"/>
        <v>1.755788825524532</v>
      </c>
      <c r="AC112" s="753">
        <f t="shared" si="66"/>
        <v>0</v>
      </c>
      <c r="AD112" s="752">
        <f t="shared" si="67"/>
        <v>3273.5134186315918</v>
      </c>
      <c r="AE112" s="752">
        <f t="shared" si="68"/>
        <v>167.74660075677883</v>
      </c>
      <c r="AF112" s="754">
        <f t="shared" si="69"/>
        <v>111.83106717118589</v>
      </c>
      <c r="AH112" s="750">
        <f>'Recycling - Case 3'!AM202</f>
        <v>12.278243535136586</v>
      </c>
      <c r="AI112" s="751">
        <f>Parameters!S282</f>
        <v>0.71500000000000008</v>
      </c>
      <c r="AJ112" s="751">
        <f t="shared" si="70"/>
        <v>0.4</v>
      </c>
      <c r="AK112" s="752">
        <f t="shared" si="71"/>
        <v>1.755788825524532</v>
      </c>
      <c r="AL112" s="752">
        <f t="shared" si="72"/>
        <v>1.755788825524532</v>
      </c>
      <c r="AM112" s="753">
        <f t="shared" si="73"/>
        <v>0</v>
      </c>
      <c r="AN112" s="752">
        <f t="shared" si="74"/>
        <v>3273.5134186315918</v>
      </c>
      <c r="AO112" s="752">
        <f t="shared" si="75"/>
        <v>167.74660075677883</v>
      </c>
      <c r="AP112" s="754">
        <f t="shared" si="76"/>
        <v>111.83106717118589</v>
      </c>
      <c r="AR112" s="740">
        <f>'Recycling - Case 3'!G122</f>
        <v>799.46328826900537</v>
      </c>
      <c r="AS112" s="736">
        <v>1</v>
      </c>
      <c r="AT112" s="736">
        <f t="shared" si="77"/>
        <v>0.05</v>
      </c>
      <c r="AU112" s="734">
        <f t="shared" si="78"/>
        <v>19.986582206725135</v>
      </c>
      <c r="AV112" s="734">
        <f t="shared" si="79"/>
        <v>19.986582206725135</v>
      </c>
      <c r="AW112" s="737">
        <f t="shared" si="80"/>
        <v>0</v>
      </c>
      <c r="AX112" s="734">
        <f t="shared" si="44"/>
        <v>274.53671663492548</v>
      </c>
      <c r="AY112" s="734">
        <f t="shared" si="49"/>
        <v>15.740501235696957</v>
      </c>
      <c r="AZ112" s="808">
        <f t="shared" si="47"/>
        <v>10.493667490464638</v>
      </c>
      <c r="BB112" s="913">
        <f t="shared" si="81"/>
        <v>218.26273510987733</v>
      </c>
      <c r="BC112" s="914">
        <f t="shared" si="82"/>
        <v>111.83106717118589</v>
      </c>
      <c r="BD112" s="933">
        <f t="shared" si="90"/>
        <v>10.493667490464638</v>
      </c>
      <c r="BE112" s="914">
        <f t="shared" si="54"/>
        <v>340.58746977152788</v>
      </c>
      <c r="BF112" s="145">
        <v>0</v>
      </c>
      <c r="BG112" s="927">
        <f t="shared" si="83"/>
        <v>340.58746977152788</v>
      </c>
      <c r="BI112" s="913">
        <f t="shared" si="84"/>
        <v>218.26273510987733</v>
      </c>
      <c r="BJ112" s="914">
        <f t="shared" si="85"/>
        <v>111.83106717118589</v>
      </c>
      <c r="BK112" s="933">
        <f t="shared" si="86"/>
        <v>10.493667490464638</v>
      </c>
      <c r="BL112" s="914">
        <f t="shared" si="55"/>
        <v>340.58746977152788</v>
      </c>
      <c r="BM112" s="145">
        <v>0</v>
      </c>
      <c r="BN112" s="927">
        <f t="shared" si="87"/>
        <v>340.58746977152788</v>
      </c>
    </row>
    <row r="113" spans="1:66">
      <c r="A113" s="805">
        <f>'Input data'!A143</f>
        <v>2043</v>
      </c>
      <c r="B113" s="728">
        <f>'Input data'!B143</f>
        <v>71.016168000000008</v>
      </c>
      <c r="C113" s="728">
        <f>'Recycling - Case 3'!AK123/B113</f>
        <v>273.90624853067283</v>
      </c>
      <c r="D113" s="729">
        <f>'Recycling - Case 3'!AM123</f>
        <v>0.11458114344754869</v>
      </c>
      <c r="E113" s="729">
        <f>'Recycling - Case 3'!BE123</f>
        <v>0.21714791920326412</v>
      </c>
      <c r="F113" s="729">
        <f>'Recycling - Case 3'!BF123</f>
        <v>0.27540230801257098</v>
      </c>
      <c r="G113" s="729">
        <f>'Recycling - Case 3'!BG123</f>
        <v>5.4035723314682892E-2</v>
      </c>
      <c r="H113" s="729">
        <f>'Recycling - Case 3'!BH123</f>
        <v>0</v>
      </c>
      <c r="I113" s="729">
        <f>'Recycling - Case 3'!BI123</f>
        <v>0</v>
      </c>
      <c r="J113" s="729">
        <f>'Recycling - Case 3'!BJ123</f>
        <v>0</v>
      </c>
      <c r="K113" s="729">
        <f>'Recycling - Case 3'!BK123</f>
        <v>0.45341404946948205</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0.10926693880887697</v>
      </c>
      <c r="Q113" s="734">
        <f t="shared" si="57"/>
        <v>121.76742060236084</v>
      </c>
      <c r="R113" s="734">
        <f t="shared" si="58"/>
        <v>121.76742060236084</v>
      </c>
      <c r="S113" s="737">
        <f t="shared" si="59"/>
        <v>0</v>
      </c>
      <c r="T113" s="734">
        <f t="shared" si="60"/>
        <v>6311.5766940577414</v>
      </c>
      <c r="U113" s="734">
        <f t="shared" si="61"/>
        <v>317.35830780853809</v>
      </c>
      <c r="V113" s="741">
        <f t="shared" si="62"/>
        <v>211.57220520569206</v>
      </c>
      <c r="X113" s="750">
        <f>'Recycling - Case 3'!AM163</f>
        <v>92.140621210098971</v>
      </c>
      <c r="Y113" s="751">
        <f>Parameters!S283</f>
        <v>0.71500000000000008</v>
      </c>
      <c r="Z113" s="751">
        <f t="shared" si="63"/>
        <v>0.4</v>
      </c>
      <c r="AA113" s="752">
        <f t="shared" si="64"/>
        <v>13.176108833044156</v>
      </c>
      <c r="AB113" s="752">
        <f t="shared" si="65"/>
        <v>13.176108833044156</v>
      </c>
      <c r="AC113" s="753">
        <f t="shared" si="66"/>
        <v>0</v>
      </c>
      <c r="AD113" s="752">
        <f t="shared" si="67"/>
        <v>3127.038394133338</v>
      </c>
      <c r="AE113" s="752">
        <f t="shared" si="68"/>
        <v>159.65113333129781</v>
      </c>
      <c r="AF113" s="754">
        <f t="shared" si="69"/>
        <v>106.43408888753187</v>
      </c>
      <c r="AH113" s="750">
        <f>'Recycling - Case 3'!AM203</f>
        <v>92.140621210098971</v>
      </c>
      <c r="AI113" s="751">
        <f>Parameters!S283</f>
        <v>0.71500000000000008</v>
      </c>
      <c r="AJ113" s="751">
        <f t="shared" si="70"/>
        <v>0.4</v>
      </c>
      <c r="AK113" s="752">
        <f t="shared" si="71"/>
        <v>13.176108833044156</v>
      </c>
      <c r="AL113" s="752">
        <f t="shared" si="72"/>
        <v>13.176108833044156</v>
      </c>
      <c r="AM113" s="753">
        <f t="shared" si="73"/>
        <v>0</v>
      </c>
      <c r="AN113" s="752">
        <f t="shared" si="74"/>
        <v>3127.038394133338</v>
      </c>
      <c r="AO113" s="752">
        <f t="shared" si="75"/>
        <v>159.65113333129781</v>
      </c>
      <c r="AP113" s="754">
        <f t="shared" si="76"/>
        <v>106.43408888753187</v>
      </c>
      <c r="AR113" s="740">
        <f>'Recycling - Case 3'!G123</f>
        <v>804.23136243366082</v>
      </c>
      <c r="AS113" s="736">
        <v>1</v>
      </c>
      <c r="AT113" s="736">
        <f t="shared" si="77"/>
        <v>0.05</v>
      </c>
      <c r="AU113" s="734">
        <f t="shared" si="78"/>
        <v>20.105784060841522</v>
      </c>
      <c r="AV113" s="734">
        <f t="shared" si="79"/>
        <v>20.105784060841522</v>
      </c>
      <c r="AW113" s="737">
        <f t="shared" si="80"/>
        <v>0</v>
      </c>
      <c r="AX113" s="734">
        <f t="shared" si="44"/>
        <v>278.65472695428321</v>
      </c>
      <c r="AY113" s="734">
        <f t="shared" si="49"/>
        <v>15.98777374148383</v>
      </c>
      <c r="AZ113" s="808">
        <f t="shared" si="47"/>
        <v>10.658515827655886</v>
      </c>
      <c r="BB113" s="913">
        <f t="shared" si="81"/>
        <v>211.57220520569206</v>
      </c>
      <c r="BC113" s="914">
        <f t="shared" si="82"/>
        <v>106.43408888753187</v>
      </c>
      <c r="BD113" s="933">
        <f t="shared" si="90"/>
        <v>10.658515827655886</v>
      </c>
      <c r="BE113" s="914">
        <f t="shared" si="54"/>
        <v>328.6648099208798</v>
      </c>
      <c r="BF113" s="145">
        <v>0</v>
      </c>
      <c r="BG113" s="927">
        <f t="shared" si="83"/>
        <v>328.6648099208798</v>
      </c>
      <c r="BI113" s="913">
        <f t="shared" si="84"/>
        <v>211.57220520569206</v>
      </c>
      <c r="BJ113" s="914">
        <f t="shared" si="85"/>
        <v>106.43408888753187</v>
      </c>
      <c r="BK113" s="933">
        <f t="shared" si="86"/>
        <v>10.658515827655886</v>
      </c>
      <c r="BL113" s="914">
        <f t="shared" si="55"/>
        <v>328.6648099208798</v>
      </c>
      <c r="BM113" s="145">
        <v>0</v>
      </c>
      <c r="BN113" s="927">
        <f t="shared" si="87"/>
        <v>328.6648099208798</v>
      </c>
    </row>
    <row r="114" spans="1:66">
      <c r="A114" s="805">
        <f>'Input data'!A144</f>
        <v>2044</v>
      </c>
      <c r="B114" s="728">
        <f>'Input data'!B144</f>
        <v>71.423670999999999</v>
      </c>
      <c r="C114" s="728">
        <f>'Recycling - Case 3'!AK124/B114</f>
        <v>273.11692510811952</v>
      </c>
      <c r="D114" s="729">
        <f>'Recycling - Case 3'!AM124</f>
        <v>0.11425666504117539</v>
      </c>
      <c r="E114" s="729">
        <f>'Recycling - Case 3'!BE124</f>
        <v>0.21756271051573128</v>
      </c>
      <c r="F114" s="729">
        <f>'Recycling - Case 3'!BF124</f>
        <v>0.27592837561301664</v>
      </c>
      <c r="G114" s="729">
        <f>'Recycling - Case 3'!BG124</f>
        <v>5.3935536075229856E-2</v>
      </c>
      <c r="H114" s="729">
        <f>'Recycling - Case 3'!BH124</f>
        <v>0</v>
      </c>
      <c r="I114" s="729">
        <f>'Recycling - Case 3'!BI124</f>
        <v>0</v>
      </c>
      <c r="J114" s="729">
        <f>'Recycling - Case 3'!BJ124</f>
        <v>0</v>
      </c>
      <c r="K114" s="729">
        <f>'Recycling - Case 3'!BK124</f>
        <v>0.45257337779602214</v>
      </c>
      <c r="L114" s="730">
        <f t="shared" si="89"/>
        <v>0.99999999999999989</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0.10939429613005497</v>
      </c>
      <c r="Q114" s="734">
        <f t="shared" si="57"/>
        <v>121.90934800202741</v>
      </c>
      <c r="R114" s="734">
        <f t="shared" si="58"/>
        <v>121.90934800202741</v>
      </c>
      <c r="S114" s="737">
        <f t="shared" si="59"/>
        <v>0</v>
      </c>
      <c r="T114" s="734">
        <f t="shared" si="60"/>
        <v>6125.6668143826919</v>
      </c>
      <c r="U114" s="734">
        <f t="shared" si="61"/>
        <v>307.81922767707692</v>
      </c>
      <c r="V114" s="741">
        <f t="shared" si="62"/>
        <v>205.21281845138461</v>
      </c>
      <c r="X114" s="750">
        <f>'Recycling - Case 3'!AM164</f>
        <v>168.54854599023454</v>
      </c>
      <c r="Y114" s="751">
        <f>Parameters!S284</f>
        <v>0.71500000000000008</v>
      </c>
      <c r="Z114" s="751">
        <f t="shared" si="63"/>
        <v>0.4</v>
      </c>
      <c r="AA114" s="752">
        <f t="shared" si="64"/>
        <v>24.102442076603541</v>
      </c>
      <c r="AB114" s="752">
        <f t="shared" si="65"/>
        <v>24.102442076603541</v>
      </c>
      <c r="AC114" s="753">
        <f t="shared" si="66"/>
        <v>0</v>
      </c>
      <c r="AD114" s="752">
        <f t="shared" si="67"/>
        <v>2998.6333741196954</v>
      </c>
      <c r="AE114" s="752">
        <f t="shared" si="68"/>
        <v>152.50746209024595</v>
      </c>
      <c r="AF114" s="754">
        <f t="shared" si="69"/>
        <v>101.6716413934973</v>
      </c>
      <c r="AH114" s="750">
        <f>'Recycling - Case 3'!AM204</f>
        <v>168.54854599023454</v>
      </c>
      <c r="AI114" s="751">
        <f>Parameters!S284</f>
        <v>0.71500000000000008</v>
      </c>
      <c r="AJ114" s="751">
        <f t="shared" si="70"/>
        <v>0.4</v>
      </c>
      <c r="AK114" s="752">
        <f t="shared" si="71"/>
        <v>24.102442076603541</v>
      </c>
      <c r="AL114" s="752">
        <f t="shared" si="72"/>
        <v>24.102442076603541</v>
      </c>
      <c r="AM114" s="753">
        <f t="shared" si="73"/>
        <v>0</v>
      </c>
      <c r="AN114" s="752">
        <f t="shared" si="74"/>
        <v>2998.6333741196954</v>
      </c>
      <c r="AO114" s="752">
        <f t="shared" si="75"/>
        <v>152.50746209024595</v>
      </c>
      <c r="AP114" s="754">
        <f t="shared" si="76"/>
        <v>101.6716413934973</v>
      </c>
      <c r="AR114" s="740">
        <f>'Recycling - Case 3'!G124</f>
        <v>808.84618046898197</v>
      </c>
      <c r="AS114" s="736">
        <v>1</v>
      </c>
      <c r="AT114" s="736">
        <f t="shared" si="77"/>
        <v>0.05</v>
      </c>
      <c r="AU114" s="734">
        <f t="shared" si="78"/>
        <v>20.221154511724549</v>
      </c>
      <c r="AV114" s="734">
        <f t="shared" si="79"/>
        <v>20.221154511724549</v>
      </c>
      <c r="AW114" s="737">
        <f t="shared" si="80"/>
        <v>0</v>
      </c>
      <c r="AX114" s="734">
        <f t="shared" ref="AX114:AX120" si="91">AV114+(AX113*$E$8)</f>
        <v>282.64829347287122</v>
      </c>
      <c r="AY114" s="734">
        <f t="shared" si="49"/>
        <v>16.227587993136503</v>
      </c>
      <c r="AZ114" s="808">
        <f t="shared" si="47"/>
        <v>10.818391995424335</v>
      </c>
      <c r="BB114" s="913">
        <f t="shared" si="81"/>
        <v>205.21281845138461</v>
      </c>
      <c r="BC114" s="914">
        <f t="shared" si="82"/>
        <v>101.6716413934973</v>
      </c>
      <c r="BD114" s="933">
        <f t="shared" si="90"/>
        <v>10.818391995424335</v>
      </c>
      <c r="BE114" s="914">
        <f t="shared" si="54"/>
        <v>317.70285184030627</v>
      </c>
      <c r="BF114" s="145">
        <v>0</v>
      </c>
      <c r="BG114" s="927">
        <f t="shared" si="83"/>
        <v>317.70285184030627</v>
      </c>
      <c r="BI114" s="913">
        <f t="shared" si="84"/>
        <v>205.21281845138461</v>
      </c>
      <c r="BJ114" s="914">
        <f t="shared" si="85"/>
        <v>101.6716413934973</v>
      </c>
      <c r="BK114" s="933">
        <f t="shared" si="86"/>
        <v>10.818391995424335</v>
      </c>
      <c r="BL114" s="914">
        <f t="shared" si="55"/>
        <v>317.70285184030627</v>
      </c>
      <c r="BM114" s="145">
        <v>0</v>
      </c>
      <c r="BN114" s="927">
        <f t="shared" si="87"/>
        <v>317.70285184030627</v>
      </c>
    </row>
    <row r="115" spans="1:66">
      <c r="A115" s="805">
        <f>'Input data'!A145</f>
        <v>2045</v>
      </c>
      <c r="B115" s="728">
        <f>'Input data'!B145</f>
        <v>71.816201000000007</v>
      </c>
      <c r="C115" s="728">
        <f>'Recycling - Case 3'!AK125/B115</f>
        <v>272.36539433929323</v>
      </c>
      <c r="D115" s="729">
        <f>'Recycling - Case 3'!AM125</f>
        <v>0.11394570800846256</v>
      </c>
      <c r="E115" s="729">
        <f>'Recycling - Case 3'!BE125</f>
        <v>0.21795638223244546</v>
      </c>
      <c r="F115" s="729">
        <f>'Recycling - Case 3'!BF125</f>
        <v>0.27642765785242351</v>
      </c>
      <c r="G115" s="729">
        <f>'Recycling - Case 3'!BG125</f>
        <v>5.3840449988894687E-2</v>
      </c>
      <c r="H115" s="729">
        <f>'Recycling - Case 3'!BH125</f>
        <v>0</v>
      </c>
      <c r="I115" s="729">
        <f>'Recycling - Case 3'!BI125</f>
        <v>0</v>
      </c>
      <c r="J115" s="729">
        <f>'Recycling - Case 3'!BJ125</f>
        <v>0</v>
      </c>
      <c r="K115" s="729">
        <f>'Recycling - Case 3'!BK125</f>
        <v>0.45177550992623622</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0.1095151689009094</v>
      </c>
      <c r="Q115" s="734">
        <f t="shared" si="57"/>
        <v>122.04404899839878</v>
      </c>
      <c r="R115" s="734">
        <f t="shared" si="58"/>
        <v>122.04404899839878</v>
      </c>
      <c r="S115" s="737">
        <f t="shared" si="59"/>
        <v>0</v>
      </c>
      <c r="T115" s="734">
        <f t="shared" si="60"/>
        <v>5948.958567526769</v>
      </c>
      <c r="U115" s="734">
        <f t="shared" si="61"/>
        <v>298.75229585432174</v>
      </c>
      <c r="V115" s="741">
        <f t="shared" si="62"/>
        <v>199.1681972362145</v>
      </c>
      <c r="X115" s="750">
        <f>'Recycling - Case 3'!AM165</f>
        <v>209.69229562499453</v>
      </c>
      <c r="Y115" s="751">
        <f>Parameters!S285</f>
        <v>0.71500000000000008</v>
      </c>
      <c r="Z115" s="751">
        <f t="shared" si="63"/>
        <v>0.4</v>
      </c>
      <c r="AA115" s="752">
        <f t="shared" si="64"/>
        <v>29.985998274374221</v>
      </c>
      <c r="AB115" s="752">
        <f t="shared" si="65"/>
        <v>29.985998274374221</v>
      </c>
      <c r="AC115" s="753">
        <f t="shared" si="66"/>
        <v>0</v>
      </c>
      <c r="AD115" s="752">
        <f t="shared" si="67"/>
        <v>2882.3742970268863</v>
      </c>
      <c r="AE115" s="752">
        <f t="shared" si="68"/>
        <v>146.24507536718329</v>
      </c>
      <c r="AF115" s="754">
        <f t="shared" si="69"/>
        <v>97.496716911455522</v>
      </c>
      <c r="AH115" s="750">
        <f>'Recycling - Case 3'!AM205</f>
        <v>209.69229562499453</v>
      </c>
      <c r="AI115" s="751">
        <f>Parameters!S285</f>
        <v>0.71500000000000008</v>
      </c>
      <c r="AJ115" s="751">
        <f t="shared" si="70"/>
        <v>0.4</v>
      </c>
      <c r="AK115" s="752">
        <f t="shared" si="71"/>
        <v>29.985998274374221</v>
      </c>
      <c r="AL115" s="752">
        <f t="shared" si="72"/>
        <v>29.985998274374221</v>
      </c>
      <c r="AM115" s="753">
        <f t="shared" si="73"/>
        <v>0</v>
      </c>
      <c r="AN115" s="752">
        <f t="shared" si="74"/>
        <v>2882.3742970268863</v>
      </c>
      <c r="AO115" s="752">
        <f t="shared" si="75"/>
        <v>146.24507536718329</v>
      </c>
      <c r="AP115" s="754">
        <f t="shared" si="76"/>
        <v>97.496716911455522</v>
      </c>
      <c r="AR115" s="740">
        <f>'Recycling - Case 3'!G125</f>
        <v>813.29143491718162</v>
      </c>
      <c r="AS115" s="736">
        <v>1</v>
      </c>
      <c r="AT115" s="736">
        <f t="shared" si="77"/>
        <v>0.05</v>
      </c>
      <c r="AU115" s="734">
        <f t="shared" si="78"/>
        <v>20.332285872929543</v>
      </c>
      <c r="AV115" s="734">
        <f t="shared" si="79"/>
        <v>20.332285872929543</v>
      </c>
      <c r="AW115" s="737">
        <f t="shared" si="80"/>
        <v>0</v>
      </c>
      <c r="AX115" s="734">
        <f t="shared" si="91"/>
        <v>286.52042414379196</v>
      </c>
      <c r="AY115" s="734">
        <f t="shared" si="49"/>
        <v>16.460155202008803</v>
      </c>
      <c r="AZ115" s="808">
        <f t="shared" si="47"/>
        <v>10.973436801339203</v>
      </c>
      <c r="BB115" s="913">
        <f t="shared" si="81"/>
        <v>199.1681972362145</v>
      </c>
      <c r="BC115" s="914">
        <f t="shared" si="82"/>
        <v>97.496716911455522</v>
      </c>
      <c r="BD115" s="933">
        <f t="shared" si="90"/>
        <v>10.973436801339203</v>
      </c>
      <c r="BE115" s="914">
        <f t="shared" si="54"/>
        <v>307.63835094900918</v>
      </c>
      <c r="BF115" s="145">
        <v>0</v>
      </c>
      <c r="BG115" s="927">
        <f t="shared" si="83"/>
        <v>307.63835094900918</v>
      </c>
      <c r="BI115" s="913">
        <f t="shared" si="84"/>
        <v>199.1681972362145</v>
      </c>
      <c r="BJ115" s="914">
        <f t="shared" si="85"/>
        <v>97.496716911455522</v>
      </c>
      <c r="BK115" s="933">
        <f t="shared" si="86"/>
        <v>10.973436801339203</v>
      </c>
      <c r="BL115" s="914">
        <f t="shared" si="55"/>
        <v>307.63835094900918</v>
      </c>
      <c r="BM115" s="145">
        <v>0</v>
      </c>
      <c r="BN115" s="927">
        <f t="shared" si="87"/>
        <v>307.63835094900918</v>
      </c>
    </row>
    <row r="116" spans="1:66">
      <c r="A116" s="805">
        <f>'Input data'!A146</f>
        <v>2046</v>
      </c>
      <c r="B116" s="728">
        <f>'Input data'!B146</f>
        <v>72.192155</v>
      </c>
      <c r="C116" s="728">
        <f>'Recycling - Case 3'!AK126/B116</f>
        <v>271.65354875238376</v>
      </c>
      <c r="D116" s="729">
        <f>'Recycling - Case 3'!AM126</f>
        <v>0.11364934499467776</v>
      </c>
      <c r="E116" s="729">
        <f>'Recycling - Case 3'!BE126</f>
        <v>0.21832813739953449</v>
      </c>
      <c r="F116" s="729">
        <f>'Recycling - Case 3'!BF126</f>
        <v>0.27689914397767662</v>
      </c>
      <c r="G116" s="729">
        <f>'Recycling - Case 3'!BG126</f>
        <v>5.3750657549121762E-2</v>
      </c>
      <c r="H116" s="729">
        <f>'Recycling - Case 3'!BH126</f>
        <v>0</v>
      </c>
      <c r="I116" s="729">
        <f>'Recycling - Case 3'!BI126</f>
        <v>0</v>
      </c>
      <c r="J116" s="729">
        <f>'Recycling - Case 3'!BJ126</f>
        <v>0</v>
      </c>
      <c r="K116" s="729">
        <f>'Recycling - Case 3'!BK126</f>
        <v>0.4510220610736671</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0.1096293124251142</v>
      </c>
      <c r="Q116" s="734">
        <f t="shared" si="57"/>
        <v>122.17125090111881</v>
      </c>
      <c r="R116" s="734">
        <f t="shared" si="58"/>
        <v>122.17125090111881</v>
      </c>
      <c r="S116" s="737">
        <f t="shared" si="59"/>
        <v>0</v>
      </c>
      <c r="T116" s="734">
        <f>R116+(T115*$C$8)</f>
        <v>5780.9956854681996</v>
      </c>
      <c r="U116" s="734">
        <f t="shared" si="61"/>
        <v>290.13413295968849</v>
      </c>
      <c r="V116" s="741">
        <f t="shared" si="62"/>
        <v>193.42275530645898</v>
      </c>
      <c r="X116" s="750">
        <f>'Recycling - Case 3'!AM166</f>
        <v>318.6362823565658</v>
      </c>
      <c r="Y116" s="751">
        <f>Parameters!S286</f>
        <v>0.71500000000000008</v>
      </c>
      <c r="Z116" s="751">
        <f t="shared" si="63"/>
        <v>0.4</v>
      </c>
      <c r="AA116" s="752">
        <f t="shared" si="64"/>
        <v>45.564988376988914</v>
      </c>
      <c r="AB116" s="752">
        <f t="shared" si="65"/>
        <v>45.564988376988914</v>
      </c>
      <c r="AC116" s="753">
        <f t="shared" si="66"/>
        <v>0</v>
      </c>
      <c r="AD116" s="752">
        <f t="shared" si="67"/>
        <v>2787.3642321335242</v>
      </c>
      <c r="AE116" s="752">
        <f t="shared" si="68"/>
        <v>140.57505327035113</v>
      </c>
      <c r="AF116" s="754">
        <f t="shared" si="69"/>
        <v>93.716702180234094</v>
      </c>
      <c r="AH116" s="750">
        <f>'Recycling - Case 3'!AM206</f>
        <v>318.6362823565658</v>
      </c>
      <c r="AI116" s="751">
        <f>Parameters!S286</f>
        <v>0.71500000000000008</v>
      </c>
      <c r="AJ116" s="751">
        <f t="shared" si="70"/>
        <v>0.4</v>
      </c>
      <c r="AK116" s="752">
        <f t="shared" si="71"/>
        <v>45.564988376988914</v>
      </c>
      <c r="AL116" s="752">
        <f t="shared" si="72"/>
        <v>45.564988376988914</v>
      </c>
      <c r="AM116" s="753">
        <f t="shared" si="73"/>
        <v>0</v>
      </c>
      <c r="AN116" s="752">
        <f t="shared" si="74"/>
        <v>2787.3642321335242</v>
      </c>
      <c r="AO116" s="752">
        <f t="shared" si="75"/>
        <v>140.57505327035113</v>
      </c>
      <c r="AP116" s="754">
        <f t="shared" si="76"/>
        <v>93.716702180234094</v>
      </c>
      <c r="AR116" s="740">
        <f>'Recycling - Case 3'!G126</f>
        <v>817.54897240684704</v>
      </c>
      <c r="AS116" s="736">
        <v>1</v>
      </c>
      <c r="AT116" s="736">
        <f t="shared" si="77"/>
        <v>0.05</v>
      </c>
      <c r="AU116" s="734">
        <f t="shared" si="78"/>
        <v>20.438724310171178</v>
      </c>
      <c r="AV116" s="734">
        <f t="shared" si="79"/>
        <v>20.438724310171178</v>
      </c>
      <c r="AW116" s="737">
        <f t="shared" si="80"/>
        <v>0</v>
      </c>
      <c r="AX116" s="734">
        <f t="shared" si="91"/>
        <v>290.27349791631048</v>
      </c>
      <c r="AY116" s="734">
        <f t="shared" si="49"/>
        <v>16.685650537652609</v>
      </c>
      <c r="AZ116" s="808">
        <f t="shared" si="47"/>
        <v>11.12376702510174</v>
      </c>
      <c r="BB116" s="913">
        <f t="shared" si="81"/>
        <v>193.42275530645898</v>
      </c>
      <c r="BC116" s="914">
        <f t="shared" si="82"/>
        <v>93.716702180234094</v>
      </c>
      <c r="BD116" s="933">
        <f t="shared" si="90"/>
        <v>11.12376702510174</v>
      </c>
      <c r="BE116" s="914">
        <f t="shared" si="54"/>
        <v>298.26322451179482</v>
      </c>
      <c r="BF116" s="145">
        <v>0</v>
      </c>
      <c r="BG116" s="927">
        <f t="shared" si="83"/>
        <v>298.26322451179482</v>
      </c>
      <c r="BI116" s="913">
        <f t="shared" si="84"/>
        <v>193.42275530645898</v>
      </c>
      <c r="BJ116" s="914">
        <f t="shared" si="85"/>
        <v>93.716702180234094</v>
      </c>
      <c r="BK116" s="933">
        <f t="shared" si="86"/>
        <v>11.12376702510174</v>
      </c>
      <c r="BL116" s="914">
        <f t="shared" si="55"/>
        <v>298.26322451179482</v>
      </c>
      <c r="BM116" s="145">
        <v>0</v>
      </c>
      <c r="BN116" s="927">
        <f t="shared" si="87"/>
        <v>298.26322451179482</v>
      </c>
    </row>
    <row r="117" spans="1:66">
      <c r="A117" s="805">
        <f>'Input data'!A147</f>
        <v>2047</v>
      </c>
      <c r="B117" s="728">
        <f>'Input data'!B147</f>
        <v>72.55139299999999</v>
      </c>
      <c r="C117" s="728">
        <f>'Recycling - Case 3'!AK127/B117</f>
        <v>270.98050216574302</v>
      </c>
      <c r="D117" s="729">
        <f>'Recycling - Case 3'!AM127</f>
        <v>0.11336748896483585</v>
      </c>
      <c r="E117" s="729">
        <f>'Recycling - Case 3'!BE127</f>
        <v>0.21867862431449084</v>
      </c>
      <c r="F117" s="729">
        <f>'Recycling - Case 3'!BF127</f>
        <v>0.27734365620538454</v>
      </c>
      <c r="G117" s="729">
        <f>'Recycling - Case 3'!BG127</f>
        <v>5.3666002168407528E-2</v>
      </c>
      <c r="H117" s="729">
        <f>'Recycling - Case 3'!BH127</f>
        <v>0</v>
      </c>
      <c r="I117" s="729">
        <f>'Recycling - Case 3'!BI127</f>
        <v>0</v>
      </c>
      <c r="J117" s="729">
        <f>'Recycling - Case 3'!BJ127</f>
        <v>0</v>
      </c>
      <c r="K117" s="729">
        <f>'Recycling - Case 3'!BK127</f>
        <v>0.45031171731171754</v>
      </c>
      <c r="L117" s="730">
        <f t="shared" si="89"/>
        <v>1.0000000000000004</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0.10973692575561354</v>
      </c>
      <c r="Q117" s="734">
        <f t="shared" si="57"/>
        <v>122.29117553541514</v>
      </c>
      <c r="R117" s="734">
        <f t="shared" si="58"/>
        <v>122.29117553541514</v>
      </c>
      <c r="S117" s="737">
        <f t="shared" si="59"/>
        <v>0</v>
      </c>
      <c r="T117" s="734">
        <f t="shared" ref="T117:T120" si="92">R117+(T116*$C$8)</f>
        <v>5621.3443744644419</v>
      </c>
      <c r="U117" s="734">
        <f t="shared" si="61"/>
        <v>281.94248653917333</v>
      </c>
      <c r="V117" s="741">
        <f t="shared" si="62"/>
        <v>187.96165769278221</v>
      </c>
      <c r="X117" s="750">
        <f>'Recycling - Case 3'!AM167</f>
        <v>416.90068727688714</v>
      </c>
      <c r="Y117" s="751">
        <f>Parameters!S287</f>
        <v>0.71500000000000008</v>
      </c>
      <c r="Z117" s="751">
        <f t="shared" si="63"/>
        <v>0.4</v>
      </c>
      <c r="AA117" s="752">
        <f t="shared" si="64"/>
        <v>59.616798280594871</v>
      </c>
      <c r="AB117" s="752">
        <f t="shared" si="65"/>
        <v>59.616798280594871</v>
      </c>
      <c r="AC117" s="753">
        <f t="shared" si="66"/>
        <v>0</v>
      </c>
      <c r="AD117" s="752">
        <f t="shared" si="67"/>
        <v>2711.0396726868421</v>
      </c>
      <c r="AE117" s="752">
        <f t="shared" si="68"/>
        <v>135.94135772727734</v>
      </c>
      <c r="AF117" s="754">
        <f t="shared" si="69"/>
        <v>90.62757181818489</v>
      </c>
      <c r="AH117" s="750">
        <f>'Recycling - Case 3'!AM207</f>
        <v>416.90068727688714</v>
      </c>
      <c r="AI117" s="751">
        <f>Parameters!S287</f>
        <v>0.71500000000000008</v>
      </c>
      <c r="AJ117" s="751">
        <f t="shared" si="70"/>
        <v>0.4</v>
      </c>
      <c r="AK117" s="752">
        <f t="shared" si="71"/>
        <v>59.616798280594871</v>
      </c>
      <c r="AL117" s="752">
        <f t="shared" si="72"/>
        <v>59.616798280594871</v>
      </c>
      <c r="AM117" s="753">
        <f t="shared" si="73"/>
        <v>0</v>
      </c>
      <c r="AN117" s="752">
        <f t="shared" si="74"/>
        <v>2711.0396726868421</v>
      </c>
      <c r="AO117" s="752">
        <f t="shared" si="75"/>
        <v>135.94135772727734</v>
      </c>
      <c r="AP117" s="754">
        <f t="shared" si="76"/>
        <v>90.62757181818489</v>
      </c>
      <c r="AR117" s="740">
        <f>'Recycling - Case 3'!G127</f>
        <v>821.61720749069354</v>
      </c>
      <c r="AS117" s="736">
        <v>1</v>
      </c>
      <c r="AT117" s="736">
        <f t="shared" si="77"/>
        <v>0.05</v>
      </c>
      <c r="AU117" s="734">
        <f t="shared" si="78"/>
        <v>20.54043018726734</v>
      </c>
      <c r="AV117" s="734">
        <f t="shared" si="79"/>
        <v>20.54043018726734</v>
      </c>
      <c r="AW117" s="737">
        <f t="shared" si="80"/>
        <v>0</v>
      </c>
      <c r="AX117" s="734">
        <f t="shared" si="91"/>
        <v>293.90971556428991</v>
      </c>
      <c r="AY117" s="734">
        <f t="shared" si="49"/>
        <v>16.904212539287947</v>
      </c>
      <c r="AZ117" s="808">
        <f t="shared" si="47"/>
        <v>11.269475026191964</v>
      </c>
      <c r="BB117" s="913">
        <f t="shared" si="81"/>
        <v>187.96165769278221</v>
      </c>
      <c r="BC117" s="914">
        <f t="shared" si="82"/>
        <v>90.62757181818489</v>
      </c>
      <c r="BD117" s="933">
        <f t="shared" si="90"/>
        <v>11.269475026191964</v>
      </c>
      <c r="BE117" s="914">
        <f t="shared" si="54"/>
        <v>289.8587045371591</v>
      </c>
      <c r="BF117" s="145">
        <v>0</v>
      </c>
      <c r="BG117" s="927">
        <f t="shared" si="83"/>
        <v>289.8587045371591</v>
      </c>
      <c r="BI117" s="913">
        <f t="shared" si="84"/>
        <v>187.96165769278221</v>
      </c>
      <c r="BJ117" s="914">
        <f t="shared" si="85"/>
        <v>90.62757181818489</v>
      </c>
      <c r="BK117" s="933">
        <f t="shared" si="86"/>
        <v>11.269475026191964</v>
      </c>
      <c r="BL117" s="914">
        <f t="shared" si="55"/>
        <v>289.8587045371591</v>
      </c>
      <c r="BM117" s="145">
        <v>0</v>
      </c>
      <c r="BN117" s="927">
        <f t="shared" si="87"/>
        <v>289.8587045371591</v>
      </c>
    </row>
    <row r="118" spans="1:66">
      <c r="A118" s="805">
        <f>'Input data'!A148</f>
        <v>2048</v>
      </c>
      <c r="B118" s="728">
        <f>'Input data'!B148</f>
        <v>72.894218999999993</v>
      </c>
      <c r="C118" s="728">
        <f>'Recycling - Case 3'!AK128/B118</f>
        <v>270.34461759135195</v>
      </c>
      <c r="D118" s="729">
        <f>'Recycling - Case 3'!AM128</f>
        <v>0.11309971519718653</v>
      </c>
      <c r="E118" s="729">
        <f>'Recycling - Case 3'!BE128</f>
        <v>0.21900886432504976</v>
      </c>
      <c r="F118" s="729">
        <f>'Recycling - Case 3'!BF128</f>
        <v>0.27776248988078756</v>
      </c>
      <c r="G118" s="729">
        <f>'Recycling - Case 3'!BG128</f>
        <v>5.3586237154000488E-2</v>
      </c>
      <c r="H118" s="729">
        <f>'Recycling - Case 3'!BH128</f>
        <v>0</v>
      </c>
      <c r="I118" s="729">
        <f>'Recycling - Case 3'!BI128</f>
        <v>0</v>
      </c>
      <c r="J118" s="729">
        <f>'Recycling - Case 3'!BJ128</f>
        <v>0</v>
      </c>
      <c r="K118" s="729">
        <f>'Recycling - Case 3'!BK128</f>
        <v>0.44964240864016186</v>
      </c>
      <c r="L118" s="730">
        <f t="shared" si="89"/>
        <v>0.99999999999999956</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0.10983832248651516</v>
      </c>
      <c r="Q118" s="734">
        <f t="shared" si="57"/>
        <v>122.4041723715487</v>
      </c>
      <c r="R118" s="734">
        <f t="shared" si="58"/>
        <v>122.4041723715487</v>
      </c>
      <c r="S118" s="737">
        <f t="shared" si="59"/>
        <v>0</v>
      </c>
      <c r="T118" s="734">
        <f t="shared" si="92"/>
        <v>5469.5923466136865</v>
      </c>
      <c r="U118" s="734">
        <f t="shared" si="61"/>
        <v>274.15620022230462</v>
      </c>
      <c r="V118" s="741">
        <f t="shared" si="62"/>
        <v>182.77080014820308</v>
      </c>
      <c r="X118" s="750">
        <f>'Recycling - Case 3'!AM168</f>
        <v>519.47587024627649</v>
      </c>
      <c r="Y118" s="751">
        <f>Parameters!S288</f>
        <v>0.71500000000000008</v>
      </c>
      <c r="Z118" s="751">
        <f t="shared" si="63"/>
        <v>0.4</v>
      </c>
      <c r="AA118" s="752">
        <f t="shared" si="64"/>
        <v>74.285049445217552</v>
      </c>
      <c r="AB118" s="752">
        <f t="shared" si="65"/>
        <v>74.285049445217552</v>
      </c>
      <c r="AC118" s="753">
        <f t="shared" si="66"/>
        <v>0</v>
      </c>
      <c r="AD118" s="752">
        <f t="shared" si="67"/>
        <v>2653.1057570937264</v>
      </c>
      <c r="AE118" s="752">
        <f t="shared" si="68"/>
        <v>132.21896503833318</v>
      </c>
      <c r="AF118" s="754">
        <f t="shared" si="69"/>
        <v>88.145976692222121</v>
      </c>
      <c r="AH118" s="750">
        <f>'Recycling - Case 3'!AM208</f>
        <v>519.47587024627649</v>
      </c>
      <c r="AI118" s="751">
        <f>Parameters!S288</f>
        <v>0.71500000000000008</v>
      </c>
      <c r="AJ118" s="751">
        <f t="shared" si="70"/>
        <v>0.4</v>
      </c>
      <c r="AK118" s="752">
        <f t="shared" si="71"/>
        <v>74.285049445217552</v>
      </c>
      <c r="AL118" s="752">
        <f t="shared" si="72"/>
        <v>74.285049445217552</v>
      </c>
      <c r="AM118" s="753">
        <f t="shared" si="73"/>
        <v>0</v>
      </c>
      <c r="AN118" s="752">
        <f t="shared" si="74"/>
        <v>2653.1057570937264</v>
      </c>
      <c r="AO118" s="752">
        <f t="shared" si="75"/>
        <v>132.21896503833318</v>
      </c>
      <c r="AP118" s="754">
        <f t="shared" si="76"/>
        <v>88.145976692222121</v>
      </c>
      <c r="AR118" s="740">
        <f>'Recycling - Case 3'!G128</f>
        <v>825.49958285425419</v>
      </c>
      <c r="AS118" s="736">
        <v>1</v>
      </c>
      <c r="AT118" s="736">
        <f t="shared" si="77"/>
        <v>0.05</v>
      </c>
      <c r="AU118" s="734">
        <f t="shared" si="78"/>
        <v>20.637489571356355</v>
      </c>
      <c r="AV118" s="734">
        <f t="shared" si="79"/>
        <v>20.637489571356355</v>
      </c>
      <c r="AW118" s="737">
        <f t="shared" si="80"/>
        <v>0</v>
      </c>
      <c r="AX118" s="734">
        <f t="shared" si="91"/>
        <v>297.43123576563903</v>
      </c>
      <c r="AY118" s="734">
        <f t="shared" si="49"/>
        <v>17.115969370007218</v>
      </c>
      <c r="AZ118" s="808">
        <f t="shared" si="47"/>
        <v>11.410646246671478</v>
      </c>
      <c r="BB118" s="913">
        <f t="shared" si="81"/>
        <v>182.77080014820308</v>
      </c>
      <c r="BC118" s="914">
        <f t="shared" si="82"/>
        <v>88.145976692222121</v>
      </c>
      <c r="BD118" s="933">
        <f t="shared" si="90"/>
        <v>11.410646246671478</v>
      </c>
      <c r="BE118" s="914">
        <f t="shared" si="54"/>
        <v>282.32742308709669</v>
      </c>
      <c r="BF118" s="145">
        <v>0</v>
      </c>
      <c r="BG118" s="927">
        <f t="shared" si="83"/>
        <v>282.32742308709669</v>
      </c>
      <c r="BI118" s="913">
        <f t="shared" si="84"/>
        <v>182.77080014820308</v>
      </c>
      <c r="BJ118" s="914">
        <f t="shared" si="85"/>
        <v>88.145976692222121</v>
      </c>
      <c r="BK118" s="933">
        <f t="shared" si="86"/>
        <v>11.410646246671478</v>
      </c>
      <c r="BL118" s="914">
        <f t="shared" si="55"/>
        <v>282.32742308709669</v>
      </c>
      <c r="BM118" s="145">
        <v>0</v>
      </c>
      <c r="BN118" s="927">
        <f t="shared" si="87"/>
        <v>282.32742308709669</v>
      </c>
    </row>
    <row r="119" spans="1:66">
      <c r="A119" s="805">
        <f>'Input data'!A149</f>
        <v>2049</v>
      </c>
      <c r="B119" s="728">
        <f>'Input data'!B149</f>
        <v>73.220860000000002</v>
      </c>
      <c r="C119" s="728">
        <f>'Recycling - Case 3'!AK129/B119</f>
        <v>269.74449478926954</v>
      </c>
      <c r="D119" s="729">
        <f>'Recycling - Case 3'!AM129</f>
        <v>0.11284567288840959</v>
      </c>
      <c r="E119" s="729">
        <f>'Recycling - Case 3'!BE129</f>
        <v>0.21931973703951577</v>
      </c>
      <c r="F119" s="729">
        <f>'Recycling - Case 3'!BF129</f>
        <v>0.27815676058518207</v>
      </c>
      <c r="G119" s="729">
        <f>'Recycling - Case 3'!BG129</f>
        <v>5.3511150048394622E-2</v>
      </c>
      <c r="H119" s="729">
        <f>'Recycling - Case 3'!BH129</f>
        <v>0</v>
      </c>
      <c r="I119" s="729">
        <f>'Recycling - Case 3'!BI129</f>
        <v>0</v>
      </c>
      <c r="J119" s="729">
        <f>'Recycling - Case 3'!BJ129</f>
        <v>0</v>
      </c>
      <c r="K119" s="729">
        <f>'Recycling - Case 3'!BK129</f>
        <v>0.44901235232690745</v>
      </c>
      <c r="L119" s="730">
        <f t="shared" si="89"/>
        <v>0.99999999999999978</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0.10993377269232163</v>
      </c>
      <c r="Q119" s="734">
        <f t="shared" si="57"/>
        <v>122.51054238139538</v>
      </c>
      <c r="R119" s="734">
        <f t="shared" si="58"/>
        <v>122.51054238139538</v>
      </c>
      <c r="S119" s="737">
        <f t="shared" si="59"/>
        <v>0</v>
      </c>
      <c r="T119" s="734">
        <f t="shared" si="92"/>
        <v>5325.3477225042425</v>
      </c>
      <c r="U119" s="734">
        <f t="shared" si="61"/>
        <v>266.7551664908396</v>
      </c>
      <c r="V119" s="741">
        <f t="shared" si="62"/>
        <v>177.83677766055973</v>
      </c>
      <c r="X119" s="750">
        <f>'Recycling - Case 3'!AM169</f>
        <v>673.11950972476018</v>
      </c>
      <c r="Y119" s="751">
        <f>Parameters!S289</f>
        <v>0.71500000000000008</v>
      </c>
      <c r="Z119" s="751">
        <f t="shared" si="63"/>
        <v>0.4</v>
      </c>
      <c r="AA119" s="752">
        <f t="shared" si="64"/>
        <v>96.256089890640723</v>
      </c>
      <c r="AB119" s="752">
        <f t="shared" si="65"/>
        <v>96.256089890640723</v>
      </c>
      <c r="AC119" s="753">
        <f t="shared" si="66"/>
        <v>0</v>
      </c>
      <c r="AD119" s="752">
        <f t="shared" si="67"/>
        <v>2619.9683523504373</v>
      </c>
      <c r="AE119" s="752">
        <f t="shared" si="68"/>
        <v>129.39349463392989</v>
      </c>
      <c r="AF119" s="754">
        <f t="shared" si="69"/>
        <v>86.26232975595326</v>
      </c>
      <c r="AH119" s="750">
        <f>'Recycling - Case 3'!AM209</f>
        <v>673.11950972476018</v>
      </c>
      <c r="AI119" s="751">
        <f>Parameters!S289</f>
        <v>0.71500000000000008</v>
      </c>
      <c r="AJ119" s="751">
        <f t="shared" si="70"/>
        <v>0.4</v>
      </c>
      <c r="AK119" s="752">
        <f t="shared" si="71"/>
        <v>96.256089890640723</v>
      </c>
      <c r="AL119" s="752">
        <f t="shared" si="72"/>
        <v>96.256089890640723</v>
      </c>
      <c r="AM119" s="753">
        <f t="shared" si="73"/>
        <v>0</v>
      </c>
      <c r="AN119" s="752">
        <f t="shared" si="74"/>
        <v>2619.9683523504373</v>
      </c>
      <c r="AO119" s="752">
        <f t="shared" si="75"/>
        <v>129.39349463392989</v>
      </c>
      <c r="AP119" s="754">
        <f t="shared" si="76"/>
        <v>86.26232975595326</v>
      </c>
      <c r="AR119" s="740">
        <f>'Recycling - Case 3'!G129</f>
        <v>829.19866918705509</v>
      </c>
      <c r="AS119" s="736">
        <v>1</v>
      </c>
      <c r="AT119" s="736">
        <f t="shared" si="77"/>
        <v>0.05</v>
      </c>
      <c r="AU119" s="734">
        <f t="shared" si="78"/>
        <v>20.729966729676377</v>
      </c>
      <c r="AV119" s="734">
        <f t="shared" si="79"/>
        <v>20.729966729676377</v>
      </c>
      <c r="AW119" s="737">
        <f t="shared" si="80"/>
        <v>0</v>
      </c>
      <c r="AX119" s="734">
        <f t="shared" si="91"/>
        <v>300.84015575389014</v>
      </c>
      <c r="AY119" s="734">
        <f t="shared" si="49"/>
        <v>17.321046741425274</v>
      </c>
      <c r="AZ119" s="808">
        <f t="shared" si="47"/>
        <v>11.547364494283515</v>
      </c>
      <c r="BB119" s="913">
        <f t="shared" si="81"/>
        <v>177.83677766055973</v>
      </c>
      <c r="BC119" s="914">
        <f t="shared" si="82"/>
        <v>86.26232975595326</v>
      </c>
      <c r="BD119" s="933">
        <f t="shared" si="90"/>
        <v>11.547364494283515</v>
      </c>
      <c r="BE119" s="914">
        <f t="shared" si="54"/>
        <v>275.64647191079649</v>
      </c>
      <c r="BF119" s="145">
        <v>0</v>
      </c>
      <c r="BG119" s="927">
        <f t="shared" si="83"/>
        <v>275.64647191079649</v>
      </c>
      <c r="BI119" s="913">
        <f t="shared" si="84"/>
        <v>177.83677766055973</v>
      </c>
      <c r="BJ119" s="914">
        <f t="shared" si="85"/>
        <v>86.26232975595326</v>
      </c>
      <c r="BK119" s="933">
        <f t="shared" si="86"/>
        <v>11.547364494283515</v>
      </c>
      <c r="BL119" s="914">
        <f t="shared" si="55"/>
        <v>275.64647191079649</v>
      </c>
      <c r="BM119" s="145">
        <v>0</v>
      </c>
      <c r="BN119" s="927">
        <f t="shared" si="87"/>
        <v>275.64647191079649</v>
      </c>
    </row>
    <row r="120" spans="1:66" ht="15" thickBot="1">
      <c r="A120" s="806">
        <f>'Input data'!A150</f>
        <v>2050</v>
      </c>
      <c r="B120" s="731">
        <f>'Input data'!B150</f>
        <v>73.529752999999999</v>
      </c>
      <c r="C120" s="731">
        <f>'Recycling - Case 3'!AK130/B120</f>
        <v>269.1820620309993</v>
      </c>
      <c r="D120" s="732">
        <f>'Recycling - Case 3'!AM130</f>
        <v>0.11260640747024783</v>
      </c>
      <c r="E120" s="732">
        <f>'Recycling - Case 3'!BE130</f>
        <v>0.21961038738423513</v>
      </c>
      <c r="F120" s="732">
        <f>'Recycling - Case 3'!BF130</f>
        <v>0.27852538385384629</v>
      </c>
      <c r="G120" s="732">
        <f>'Recycling - Case 3'!BG130</f>
        <v>5.3440947383082547E-2</v>
      </c>
      <c r="H120" s="732">
        <f>'Recycling - Case 3'!BH130</f>
        <v>0</v>
      </c>
      <c r="I120" s="732">
        <f>'Recycling - Case 3'!BI130</f>
        <v>0</v>
      </c>
      <c r="J120" s="732">
        <f>'Recycling - Case 3'!BJ130</f>
        <v>0</v>
      </c>
      <c r="K120" s="732">
        <f>'Recycling - Case 3'!BK130</f>
        <v>0.44842328137883608</v>
      </c>
      <c r="L120" s="733">
        <f t="shared" si="89"/>
        <v>1</v>
      </c>
      <c r="N120" s="742">
        <f t="shared" si="56"/>
        <v>2228.8062963921579</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0.11002301383163755</v>
      </c>
      <c r="Q120" s="745">
        <f t="shared" si="57"/>
        <v>122.60999298799763</v>
      </c>
      <c r="R120" s="745">
        <f t="shared" si="58"/>
        <v>122.60999298799763</v>
      </c>
      <c r="S120" s="746">
        <f t="shared" si="59"/>
        <v>0</v>
      </c>
      <c r="T120" s="745">
        <f t="shared" si="92"/>
        <v>5188.2374423318961</v>
      </c>
      <c r="U120" s="745">
        <f t="shared" si="61"/>
        <v>259.72027316034382</v>
      </c>
      <c r="V120" s="747">
        <f t="shared" si="62"/>
        <v>173.14684877356254</v>
      </c>
      <c r="X120" s="755">
        <f>'Recycling - Case 3'!AM170</f>
        <v>789.44821439944405</v>
      </c>
      <c r="Y120" s="756">
        <f>Parameters!S290</f>
        <v>0.71500000000000008</v>
      </c>
      <c r="Z120" s="756">
        <f t="shared" si="63"/>
        <v>0.4</v>
      </c>
      <c r="AA120" s="757">
        <f>X120*Z120*Y120*$D$4</f>
        <v>112.89109465912051</v>
      </c>
      <c r="AB120" s="757">
        <f t="shared" si="65"/>
        <v>112.89109465912051</v>
      </c>
      <c r="AC120" s="758">
        <f t="shared" si="66"/>
        <v>0</v>
      </c>
      <c r="AD120" s="757">
        <f t="shared" si="67"/>
        <v>2605.0820826755107</v>
      </c>
      <c r="AE120" s="757">
        <f t="shared" si="68"/>
        <v>127.77736433404691</v>
      </c>
      <c r="AF120" s="759">
        <f t="shared" si="69"/>
        <v>85.184909556031272</v>
      </c>
      <c r="AH120" s="755">
        <f>'Recycling - Case 3'!AM210</f>
        <v>789.44821439944405</v>
      </c>
      <c r="AI120" s="756">
        <f>Parameters!S290</f>
        <v>0.71500000000000008</v>
      </c>
      <c r="AJ120" s="756">
        <f t="shared" si="70"/>
        <v>0.4</v>
      </c>
      <c r="AK120" s="757">
        <f t="shared" si="71"/>
        <v>112.89109465912051</v>
      </c>
      <c r="AL120" s="757">
        <f t="shared" si="72"/>
        <v>112.89109465912051</v>
      </c>
      <c r="AM120" s="758">
        <f t="shared" si="73"/>
        <v>0</v>
      </c>
      <c r="AN120" s="757">
        <f t="shared" si="74"/>
        <v>2605.0820826755107</v>
      </c>
      <c r="AO120" s="757">
        <f t="shared" si="75"/>
        <v>127.77736433404691</v>
      </c>
      <c r="AP120" s="759">
        <f t="shared" si="76"/>
        <v>85.184909556031272</v>
      </c>
      <c r="AR120" s="742">
        <f>'Recycling - Case 3'!G130</f>
        <v>832.69676610262252</v>
      </c>
      <c r="AS120" s="744">
        <f>Parameters!R221</f>
        <v>1</v>
      </c>
      <c r="AT120" s="744">
        <f t="shared" si="77"/>
        <v>0.05</v>
      </c>
      <c r="AU120" s="745">
        <f t="shared" si="78"/>
        <v>20.817419152565563</v>
      </c>
      <c r="AV120" s="745">
        <f t="shared" si="79"/>
        <v>20.817419152565563</v>
      </c>
      <c r="AW120" s="746">
        <f t="shared" si="80"/>
        <v>0</v>
      </c>
      <c r="AX120" s="745">
        <f t="shared" si="91"/>
        <v>304.13800811954064</v>
      </c>
      <c r="AY120" s="745">
        <f t="shared" si="49"/>
        <v>17.519566786915053</v>
      </c>
      <c r="AZ120" s="809">
        <f t="shared" si="47"/>
        <v>11.679711191276702</v>
      </c>
      <c r="BB120" s="915">
        <f t="shared" si="81"/>
        <v>173.14684877356254</v>
      </c>
      <c r="BC120" s="916">
        <f t="shared" si="82"/>
        <v>85.184909556031272</v>
      </c>
      <c r="BD120" s="934">
        <f t="shared" si="90"/>
        <v>11.679711191276702</v>
      </c>
      <c r="BE120" s="916">
        <f t="shared" si="54"/>
        <v>270.01146952087049</v>
      </c>
      <c r="BF120" s="917">
        <v>0</v>
      </c>
      <c r="BG120" s="928">
        <f t="shared" si="83"/>
        <v>270.01146952087049</v>
      </c>
      <c r="BI120" s="915">
        <f t="shared" si="84"/>
        <v>173.14684877356254</v>
      </c>
      <c r="BJ120" s="916">
        <f t="shared" si="85"/>
        <v>85.184909556031272</v>
      </c>
      <c r="BK120" s="934">
        <f t="shared" si="86"/>
        <v>11.679711191276702</v>
      </c>
      <c r="BL120" s="916">
        <f t="shared" si="55"/>
        <v>270.01146952087049</v>
      </c>
      <c r="BM120" s="917">
        <v>0</v>
      </c>
      <c r="BN120" s="928">
        <f t="shared" si="87"/>
        <v>270.01146952087049</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73" t="s">
        <v>184</v>
      </c>
    </row>
    <row r="5" spans="1:23">
      <c r="A5" s="89" t="s">
        <v>180</v>
      </c>
      <c r="B5" t="s">
        <v>179</v>
      </c>
      <c r="C5">
        <v>2</v>
      </c>
      <c r="D5">
        <v>0.8</v>
      </c>
      <c r="F5" s="1673"/>
    </row>
    <row r="6" spans="1:23">
      <c r="A6" s="138" t="s">
        <v>181</v>
      </c>
      <c r="F6" s="1673"/>
    </row>
    <row r="7" spans="1:23">
      <c r="A7" s="89" t="s">
        <v>176</v>
      </c>
      <c r="B7" t="s">
        <v>183</v>
      </c>
      <c r="C7">
        <v>0.6</v>
      </c>
      <c r="D7">
        <v>0.24</v>
      </c>
      <c r="F7" s="1673"/>
    </row>
    <row r="8" spans="1:23" ht="15" thickBot="1">
      <c r="A8" s="141" t="s">
        <v>180</v>
      </c>
      <c r="B8" s="142" t="s">
        <v>183</v>
      </c>
      <c r="C8" s="121" t="s">
        <v>182</v>
      </c>
      <c r="D8" s="121" t="s">
        <v>182</v>
      </c>
      <c r="E8" s="142"/>
      <c r="F8" s="1674"/>
    </row>
    <row r="9" spans="1:23" ht="15" thickBot="1">
      <c r="C9" s="112"/>
      <c r="D9" s="112"/>
      <c r="F9" s="606"/>
    </row>
    <row r="10" spans="1:23" ht="15" thickBot="1">
      <c r="B10" s="1685" t="s">
        <v>510</v>
      </c>
      <c r="C10" s="1686"/>
      <c r="D10" s="1686"/>
      <c r="E10" s="1686"/>
      <c r="F10" s="1686"/>
      <c r="G10" s="1686"/>
      <c r="H10" s="1686"/>
      <c r="I10" s="1686"/>
      <c r="J10" s="1687"/>
      <c r="K10" s="1682" t="s">
        <v>509</v>
      </c>
      <c r="L10" s="1683"/>
      <c r="M10" s="1683"/>
      <c r="N10" s="1683"/>
      <c r="O10" s="1683"/>
      <c r="P10" s="1683"/>
      <c r="Q10" s="1683"/>
      <c r="R10" s="1683"/>
      <c r="S10" s="1684"/>
      <c r="T10" s="1688" t="s">
        <v>511</v>
      </c>
      <c r="U10" s="1689"/>
      <c r="V10" s="1689"/>
      <c r="W10" s="1690"/>
    </row>
    <row r="11" spans="1:23" ht="28.95" customHeight="1">
      <c r="A11" s="1671" t="s">
        <v>217</v>
      </c>
      <c r="B11" s="689" t="s">
        <v>619</v>
      </c>
      <c r="C11" s="1675" t="s">
        <v>495</v>
      </c>
      <c r="D11" s="1676"/>
      <c r="E11" s="1675" t="s">
        <v>289</v>
      </c>
      <c r="F11" s="1676"/>
      <c r="G11" s="1675" t="s">
        <v>290</v>
      </c>
      <c r="H11" s="1679"/>
      <c r="I11" s="1677" t="s">
        <v>287</v>
      </c>
      <c r="J11" s="1678"/>
      <c r="K11" s="420" t="s">
        <v>507</v>
      </c>
      <c r="L11" s="1691" t="s">
        <v>495</v>
      </c>
      <c r="M11" s="1692"/>
      <c r="N11" s="1691" t="s">
        <v>289</v>
      </c>
      <c r="O11" s="1692"/>
      <c r="P11" s="1691" t="s">
        <v>290</v>
      </c>
      <c r="Q11" s="1693"/>
      <c r="R11" s="1694" t="s">
        <v>287</v>
      </c>
      <c r="S11" s="1695"/>
      <c r="T11" s="1680" t="s">
        <v>508</v>
      </c>
      <c r="U11" s="1681"/>
      <c r="V11" s="1680" t="s">
        <v>776</v>
      </c>
      <c r="W11" s="1681"/>
    </row>
    <row r="12" spans="1:23" ht="29.4" customHeight="1" thickBot="1">
      <c r="A12" s="1672"/>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2543.113142229256</v>
      </c>
      <c r="L83" s="100">
        <v>0.1</v>
      </c>
      <c r="M83" s="518">
        <f t="shared" ref="M83:M114" si="14">1-L83</f>
        <v>0.9</v>
      </c>
      <c r="N83" s="12">
        <f t="shared" ref="N83:O98" si="15">N81</f>
        <v>0</v>
      </c>
      <c r="O83" s="12">
        <f t="shared" si="15"/>
        <v>0</v>
      </c>
      <c r="P83" s="152">
        <f t="shared" ref="P83:P112" si="16">L83*$D$5*K83/1000-N83</f>
        <v>0.20344905137834052</v>
      </c>
      <c r="Q83" s="465">
        <f t="shared" si="5"/>
        <v>9.1552073120253219</v>
      </c>
      <c r="R83" s="12"/>
      <c r="S83" s="1044">
        <f t="shared" si="6"/>
        <v>0.54931243872151925</v>
      </c>
      <c r="T83" s="1033">
        <f t="shared" si="9"/>
        <v>0.42805788838322423</v>
      </c>
      <c r="U83" s="1034">
        <f t="shared" si="9"/>
        <v>24.075651484492596</v>
      </c>
      <c r="V83" s="1034">
        <f t="shared" si="9"/>
        <v>0</v>
      </c>
      <c r="W83" s="1035">
        <f t="shared" si="9"/>
        <v>1.4445390890695555</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2474.491412850236</v>
      </c>
      <c r="L84" s="100">
        <v>0.1</v>
      </c>
      <c r="M84" s="518">
        <f t="shared" si="14"/>
        <v>0.9</v>
      </c>
      <c r="N84" s="12">
        <f t="shared" si="15"/>
        <v>0</v>
      </c>
      <c r="O84" s="12">
        <f t="shared" si="15"/>
        <v>0</v>
      </c>
      <c r="P84" s="152">
        <f t="shared" si="16"/>
        <v>0.19795931302801892</v>
      </c>
      <c r="Q84" s="465">
        <f t="shared" si="5"/>
        <v>8.90816908626085</v>
      </c>
      <c r="R84" s="12"/>
      <c r="S84" s="1044">
        <f t="shared" si="6"/>
        <v>0.53449014517565097</v>
      </c>
      <c r="T84" s="1033">
        <f t="shared" si="9"/>
        <v>0.47406943375781918</v>
      </c>
      <c r="U84" s="1034">
        <f t="shared" si="9"/>
        <v>24.784501028224369</v>
      </c>
      <c r="V84" s="1034">
        <f t="shared" si="9"/>
        <v>0</v>
      </c>
      <c r="W84" s="1035">
        <f t="shared" si="9"/>
        <v>1.487070061693462</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2664.3670977689371</v>
      </c>
      <c r="L85" s="100">
        <v>0.1</v>
      </c>
      <c r="M85" s="518">
        <f t="shared" si="14"/>
        <v>0.9</v>
      </c>
      <c r="N85" s="12">
        <f t="shared" si="15"/>
        <v>0</v>
      </c>
      <c r="O85" s="12">
        <f t="shared" si="15"/>
        <v>0</v>
      </c>
      <c r="P85" s="152">
        <f t="shared" si="16"/>
        <v>0.213149367821515</v>
      </c>
      <c r="Q85" s="465">
        <f t="shared" si="5"/>
        <v>9.591721551968174</v>
      </c>
      <c r="R85" s="12"/>
      <c r="S85" s="1044">
        <f t="shared" si="6"/>
        <v>0.57550329311809034</v>
      </c>
      <c r="T85" s="1033">
        <f t="shared" si="9"/>
        <v>0.54561434902871531</v>
      </c>
      <c r="U85" s="1034">
        <f t="shared" si="9"/>
        <v>26.399673379665526</v>
      </c>
      <c r="V85" s="1034">
        <f t="shared" si="9"/>
        <v>0</v>
      </c>
      <c r="W85" s="1035">
        <f t="shared" si="9"/>
        <v>1.5839804027799314</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2800.5224434395068</v>
      </c>
      <c r="L86" s="518">
        <f>'Recycling - Case 1'!C31</f>
        <v>0.1</v>
      </c>
      <c r="M86" s="518">
        <f t="shared" si="14"/>
        <v>0.9</v>
      </c>
      <c r="N86" s="12">
        <f t="shared" si="15"/>
        <v>0</v>
      </c>
      <c r="O86" s="12">
        <f t="shared" si="15"/>
        <v>0</v>
      </c>
      <c r="P86" s="152">
        <f t="shared" si="16"/>
        <v>0.22404179547516059</v>
      </c>
      <c r="Q86" s="465">
        <f t="shared" si="5"/>
        <v>10.081880796382226</v>
      </c>
      <c r="R86" s="12"/>
      <c r="S86" s="1044">
        <f t="shared" si="6"/>
        <v>0.60491284778293342</v>
      </c>
      <c r="T86" s="1033">
        <f t="shared" si="9"/>
        <v>0.61771521391224427</v>
      </c>
      <c r="U86" s="1034">
        <f t="shared" si="9"/>
        <v>27.797184626050985</v>
      </c>
      <c r="V86" s="1034">
        <f t="shared" si="9"/>
        <v>0</v>
      </c>
      <c r="W86" s="1035">
        <f t="shared" si="9"/>
        <v>1.6678310775630592</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2899.6293460876886</v>
      </c>
      <c r="L87" s="518">
        <f>L86</f>
        <v>0.1</v>
      </c>
      <c r="M87" s="518">
        <f t="shared" si="14"/>
        <v>0.9</v>
      </c>
      <c r="N87" s="12">
        <f t="shared" si="15"/>
        <v>0</v>
      </c>
      <c r="O87" s="12">
        <f t="shared" si="15"/>
        <v>0</v>
      </c>
      <c r="P87" s="152">
        <f t="shared" si="16"/>
        <v>0.23197034768701513</v>
      </c>
      <c r="Q87" s="465">
        <f t="shared" si="5"/>
        <v>10.43866564591568</v>
      </c>
      <c r="R87" s="12"/>
      <c r="S87" s="1044">
        <f t="shared" si="6"/>
        <v>0.62631993875494074</v>
      </c>
      <c r="T87" s="1033">
        <f t="shared" si="9"/>
        <v>0.6499116498865154</v>
      </c>
      <c r="U87" s="1034">
        <f t="shared" si="9"/>
        <v>29.246024244893185</v>
      </c>
      <c r="V87" s="1034">
        <f t="shared" si="9"/>
        <v>0</v>
      </c>
      <c r="W87" s="1035">
        <f t="shared" si="9"/>
        <v>1.754761454693591</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3002.4366300196252</v>
      </c>
      <c r="L88" s="518">
        <f t="shared" ref="L88:L114" si="19">L87</f>
        <v>0.1</v>
      </c>
      <c r="M88" s="518">
        <f t="shared" si="14"/>
        <v>0.9</v>
      </c>
      <c r="N88" s="12">
        <f t="shared" si="15"/>
        <v>0</v>
      </c>
      <c r="O88" s="12">
        <f t="shared" si="15"/>
        <v>0</v>
      </c>
      <c r="P88" s="152">
        <f t="shared" si="16"/>
        <v>0.24019493040157008</v>
      </c>
      <c r="Q88" s="465">
        <f t="shared" si="5"/>
        <v>10.808771868070652</v>
      </c>
      <c r="R88" s="12"/>
      <c r="S88" s="1044">
        <f t="shared" si="6"/>
        <v>0.64852631208423905</v>
      </c>
      <c r="T88" s="1033">
        <f t="shared" si="9"/>
        <v>0.68240411636348686</v>
      </c>
      <c r="U88" s="1034">
        <f t="shared" si="9"/>
        <v>30.708185236356904</v>
      </c>
      <c r="V88" s="1034">
        <f t="shared" si="9"/>
        <v>0</v>
      </c>
      <c r="W88" s="1035">
        <f t="shared" si="9"/>
        <v>1.842491114181414</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3112.6099015806117</v>
      </c>
      <c r="L89" s="518">
        <f t="shared" si="19"/>
        <v>0.1</v>
      </c>
      <c r="M89" s="518">
        <f t="shared" si="14"/>
        <v>0.9</v>
      </c>
      <c r="N89" s="12">
        <f t="shared" si="15"/>
        <v>0</v>
      </c>
      <c r="O89" s="12">
        <f t="shared" si="15"/>
        <v>0</v>
      </c>
      <c r="P89" s="152">
        <f t="shared" si="16"/>
        <v>0.24900879212644897</v>
      </c>
      <c r="Q89" s="465">
        <f t="shared" si="5"/>
        <v>11.205395645690201</v>
      </c>
      <c r="R89" s="12"/>
      <c r="S89" s="1044">
        <f t="shared" si="6"/>
        <v>0.67232373874141216</v>
      </c>
      <c r="T89" s="1033">
        <f t="shared" si="9"/>
        <v>0.71548586185078233</v>
      </c>
      <c r="U89" s="1034">
        <f t="shared" si="9"/>
        <v>32.196863783285202</v>
      </c>
      <c r="V89" s="1034">
        <f t="shared" si="9"/>
        <v>0</v>
      </c>
      <c r="W89" s="1035">
        <f t="shared" si="9"/>
        <v>1.9318118269971118</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3235.3862558127657</v>
      </c>
      <c r="L90" s="518">
        <f t="shared" si="19"/>
        <v>0.1</v>
      </c>
      <c r="M90" s="518">
        <f t="shared" si="14"/>
        <v>0.9</v>
      </c>
      <c r="N90" s="12">
        <f t="shared" si="15"/>
        <v>0</v>
      </c>
      <c r="O90" s="12">
        <f t="shared" si="15"/>
        <v>0</v>
      </c>
      <c r="P90" s="152">
        <f t="shared" si="16"/>
        <v>0.25883090046502133</v>
      </c>
      <c r="Q90" s="465">
        <f t="shared" si="5"/>
        <v>11.647390520925958</v>
      </c>
      <c r="R90" s="12"/>
      <c r="S90" s="1044">
        <f t="shared" si="6"/>
        <v>0.69884343125555748</v>
      </c>
      <c r="T90" s="1033">
        <f t="shared" si="9"/>
        <v>0.74957585395177118</v>
      </c>
      <c r="U90" s="1034">
        <f t="shared" si="9"/>
        <v>33.730913427829698</v>
      </c>
      <c r="V90" s="1034">
        <f t="shared" si="9"/>
        <v>0</v>
      </c>
      <c r="W90" s="1035">
        <f t="shared" si="9"/>
        <v>2.023854805669782</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3365.1926995327626</v>
      </c>
      <c r="L91" s="518">
        <f t="shared" si="19"/>
        <v>0.1</v>
      </c>
      <c r="M91" s="518">
        <f t="shared" si="14"/>
        <v>0.9</v>
      </c>
      <c r="N91" s="12">
        <f t="shared" si="15"/>
        <v>0</v>
      </c>
      <c r="O91" s="12">
        <f t="shared" si="15"/>
        <v>0</v>
      </c>
      <c r="P91" s="152">
        <f t="shared" si="16"/>
        <v>0.26921541596262111</v>
      </c>
      <c r="Q91" s="465">
        <f t="shared" si="5"/>
        <v>12.114693718317945</v>
      </c>
      <c r="R91" s="12"/>
      <c r="S91" s="1044">
        <f t="shared" si="6"/>
        <v>0.72688162309907667</v>
      </c>
      <c r="T91" s="1033">
        <f t="shared" si="9"/>
        <v>0.78422825321178746</v>
      </c>
      <c r="U91" s="1034">
        <f t="shared" si="9"/>
        <v>35.290271394530428</v>
      </c>
      <c r="V91" s="1034">
        <f t="shared" si="9"/>
        <v>0</v>
      </c>
      <c r="W91" s="1035">
        <f t="shared" si="9"/>
        <v>2.117416283671826</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3426.0698192483187</v>
      </c>
      <c r="L92" s="518">
        <f t="shared" si="19"/>
        <v>0.1</v>
      </c>
      <c r="M92" s="518">
        <f t="shared" si="14"/>
        <v>0.9</v>
      </c>
      <c r="N92" s="12">
        <f t="shared" si="15"/>
        <v>0</v>
      </c>
      <c r="O92" s="12">
        <f t="shared" si="15"/>
        <v>0</v>
      </c>
      <c r="P92" s="152">
        <f t="shared" si="16"/>
        <v>0.27408558553986556</v>
      </c>
      <c r="Q92" s="465">
        <f t="shared" si="5"/>
        <v>12.333851349293948</v>
      </c>
      <c r="R92" s="12"/>
      <c r="S92" s="1044">
        <f t="shared" si="6"/>
        <v>0.74003108095763681</v>
      </c>
      <c r="T92" s="1033">
        <f t="shared" si="9"/>
        <v>0.78909842278903186</v>
      </c>
      <c r="U92" s="1034">
        <f t="shared" si="9"/>
        <v>35.509429025506435</v>
      </c>
      <c r="V92" s="1034">
        <f t="shared" si="9"/>
        <v>0</v>
      </c>
      <c r="W92" s="1035">
        <f t="shared" si="9"/>
        <v>2.1305657415303858</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3500.7371228718334</v>
      </c>
      <c r="L93" s="518">
        <f t="shared" si="19"/>
        <v>0.1</v>
      </c>
      <c r="M93" s="518">
        <f t="shared" si="14"/>
        <v>0.9</v>
      </c>
      <c r="N93" s="12">
        <f t="shared" si="15"/>
        <v>0</v>
      </c>
      <c r="O93" s="12">
        <f t="shared" si="15"/>
        <v>0</v>
      </c>
      <c r="P93" s="152">
        <f t="shared" si="16"/>
        <v>0.28005896982974671</v>
      </c>
      <c r="Q93" s="465">
        <f t="shared" si="5"/>
        <v>12.6026536423386</v>
      </c>
      <c r="R93" s="12"/>
      <c r="S93" s="1044">
        <f t="shared" si="6"/>
        <v>0.75615921854031598</v>
      </c>
      <c r="T93" s="1033">
        <f t="shared" si="9"/>
        <v>0.79507180707891312</v>
      </c>
      <c r="U93" s="1034">
        <f t="shared" si="9"/>
        <v>35.778231318551086</v>
      </c>
      <c r="V93" s="1034">
        <f t="shared" si="9"/>
        <v>0</v>
      </c>
      <c r="W93" s="1035">
        <f t="shared" si="9"/>
        <v>2.146693879113065</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3590.2780147063067</v>
      </c>
      <c r="L94" s="518">
        <f t="shared" si="19"/>
        <v>0.1</v>
      </c>
      <c r="M94" s="518">
        <f t="shared" si="14"/>
        <v>0.9</v>
      </c>
      <c r="N94" s="12">
        <f t="shared" si="15"/>
        <v>0</v>
      </c>
      <c r="O94" s="12">
        <f t="shared" si="15"/>
        <v>0</v>
      </c>
      <c r="P94" s="152">
        <f t="shared" si="16"/>
        <v>0.28722224117650463</v>
      </c>
      <c r="Q94" s="465">
        <f t="shared" si="5"/>
        <v>12.925000852942706</v>
      </c>
      <c r="R94" s="12"/>
      <c r="S94" s="1044">
        <f t="shared" si="6"/>
        <v>0.77550005117656229</v>
      </c>
      <c r="T94" s="1033">
        <f t="shared" si="9"/>
        <v>0.80223507842567099</v>
      </c>
      <c r="U94" s="1034">
        <f t="shared" si="9"/>
        <v>36.100578529155186</v>
      </c>
      <c r="V94" s="1034">
        <f t="shared" si="9"/>
        <v>0</v>
      </c>
      <c r="W94" s="1035">
        <f t="shared" si="9"/>
        <v>2.1660347117493113</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3685.8364198477107</v>
      </c>
      <c r="L95" s="518">
        <f t="shared" si="19"/>
        <v>0.1</v>
      </c>
      <c r="M95" s="518">
        <f t="shared" si="14"/>
        <v>0.9</v>
      </c>
      <c r="N95" s="12">
        <f t="shared" si="15"/>
        <v>0</v>
      </c>
      <c r="O95" s="12">
        <f t="shared" si="15"/>
        <v>0</v>
      </c>
      <c r="P95" s="152">
        <f t="shared" si="16"/>
        <v>0.29486691358781691</v>
      </c>
      <c r="Q95" s="465">
        <f t="shared" si="5"/>
        <v>13.269011111451759</v>
      </c>
      <c r="R95" s="12"/>
      <c r="S95" s="1044">
        <f t="shared" si="6"/>
        <v>0.79614066668710548</v>
      </c>
      <c r="T95" s="1033">
        <f t="shared" si="9"/>
        <v>0.80987975083698327</v>
      </c>
      <c r="U95" s="1034">
        <f t="shared" si="9"/>
        <v>36.444588787664244</v>
      </c>
      <c r="V95" s="1034">
        <f t="shared" si="9"/>
        <v>0</v>
      </c>
      <c r="W95" s="1035">
        <f t="shared" si="9"/>
        <v>2.1866753272598545</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3788.234328305115</v>
      </c>
      <c r="L96" s="518">
        <f t="shared" si="19"/>
        <v>0.1</v>
      </c>
      <c r="M96" s="518">
        <f t="shared" si="14"/>
        <v>0.9</v>
      </c>
      <c r="N96" s="12">
        <f t="shared" si="15"/>
        <v>0</v>
      </c>
      <c r="O96" s="12">
        <f t="shared" si="15"/>
        <v>0</v>
      </c>
      <c r="P96" s="152">
        <f t="shared" si="16"/>
        <v>0.30305874626440926</v>
      </c>
      <c r="Q96" s="465">
        <f t="shared" si="5"/>
        <v>13.637643581898415</v>
      </c>
      <c r="R96" s="12"/>
      <c r="S96" s="1044">
        <f t="shared" si="6"/>
        <v>0.81825861491390484</v>
      </c>
      <c r="T96" s="1033">
        <f t="shared" si="9"/>
        <v>0.81807158351357567</v>
      </c>
      <c r="U96" s="1034">
        <f t="shared" si="9"/>
        <v>36.8132212581109</v>
      </c>
      <c r="V96" s="1034">
        <f t="shared" si="9"/>
        <v>0</v>
      </c>
      <c r="W96" s="1035">
        <f t="shared" si="9"/>
        <v>2.2087932754866539</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3895.5820571938461</v>
      </c>
      <c r="L97" s="518">
        <f t="shared" si="19"/>
        <v>0.1</v>
      </c>
      <c r="M97" s="518">
        <f t="shared" si="14"/>
        <v>0.9</v>
      </c>
      <c r="N97" s="12">
        <f t="shared" si="15"/>
        <v>0</v>
      </c>
      <c r="O97" s="12">
        <f t="shared" si="15"/>
        <v>0</v>
      </c>
      <c r="P97" s="152">
        <f t="shared" si="16"/>
        <v>0.31164656457550771</v>
      </c>
      <c r="Q97" s="465">
        <f t="shared" si="5"/>
        <v>14.024095405897846</v>
      </c>
      <c r="R97" s="12"/>
      <c r="S97" s="1044">
        <f t="shared" si="6"/>
        <v>0.84144572435387077</v>
      </c>
      <c r="T97" s="1033">
        <f t="shared" si="9"/>
        <v>0.82665940182467401</v>
      </c>
      <c r="U97" s="1034">
        <f t="shared" si="9"/>
        <v>37.19967308211033</v>
      </c>
      <c r="V97" s="1034">
        <f t="shared" si="9"/>
        <v>0</v>
      </c>
      <c r="W97" s="1035">
        <f t="shared" si="9"/>
        <v>2.23198038492662</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4008.3670564103172</v>
      </c>
      <c r="L98" s="518">
        <f t="shared" si="19"/>
        <v>0.1</v>
      </c>
      <c r="M98" s="518">
        <f t="shared" si="14"/>
        <v>0.9</v>
      </c>
      <c r="N98" s="12">
        <f t="shared" si="15"/>
        <v>0</v>
      </c>
      <c r="O98" s="12">
        <f t="shared" si="15"/>
        <v>0</v>
      </c>
      <c r="P98" s="152">
        <f t="shared" si="16"/>
        <v>0.32066936451282546</v>
      </c>
      <c r="Q98" s="465">
        <f t="shared" si="5"/>
        <v>14.430121403077143</v>
      </c>
      <c r="R98" s="12"/>
      <c r="S98" s="1044">
        <f t="shared" si="6"/>
        <v>0.86580728418462849</v>
      </c>
      <c r="T98" s="1033">
        <f t="shared" si="9"/>
        <v>0.83568220176199182</v>
      </c>
      <c r="U98" s="1034">
        <f t="shared" si="9"/>
        <v>37.605699079289629</v>
      </c>
      <c r="V98" s="1034">
        <f t="shared" si="9"/>
        <v>0</v>
      </c>
      <c r="W98" s="1035">
        <f t="shared" si="9"/>
        <v>2.2563419447573776</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4125.9438028135155</v>
      </c>
      <c r="L99" s="518">
        <f t="shared" si="19"/>
        <v>0.1</v>
      </c>
      <c r="M99" s="518">
        <f t="shared" si="14"/>
        <v>0.9</v>
      </c>
      <c r="N99" s="12">
        <f t="shared" ref="N99:O114" si="20">N97</f>
        <v>0</v>
      </c>
      <c r="O99" s="12">
        <f t="shared" si="20"/>
        <v>0</v>
      </c>
      <c r="P99" s="152">
        <f>L99*$D$5*K99/1000-N99</f>
        <v>0.33007550422508131</v>
      </c>
      <c r="Q99" s="465">
        <f t="shared" si="5"/>
        <v>14.853397690128658</v>
      </c>
      <c r="R99" s="12"/>
      <c r="S99" s="1044">
        <f t="shared" si="6"/>
        <v>0.89120386140771934</v>
      </c>
      <c r="T99" s="1033">
        <f t="shared" si="9"/>
        <v>0.84508834147424761</v>
      </c>
      <c r="U99" s="1034">
        <f t="shared" si="9"/>
        <v>38.028975366341143</v>
      </c>
      <c r="V99" s="1034">
        <f t="shared" si="9"/>
        <v>0</v>
      </c>
      <c r="W99" s="1035">
        <f t="shared" si="9"/>
        <v>2.2817385219804684</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4244.9265034156306</v>
      </c>
      <c r="L100" s="518">
        <f t="shared" si="19"/>
        <v>0.1</v>
      </c>
      <c r="M100" s="518">
        <f t="shared" si="14"/>
        <v>0.9</v>
      </c>
      <c r="N100" s="12">
        <f t="shared" si="20"/>
        <v>0</v>
      </c>
      <c r="O100" s="12">
        <f t="shared" si="20"/>
        <v>0</v>
      </c>
      <c r="P100" s="152">
        <f t="shared" si="16"/>
        <v>0.33959412027325048</v>
      </c>
      <c r="Q100" s="465">
        <f t="shared" si="5"/>
        <v>15.281735412296269</v>
      </c>
      <c r="R100" s="12"/>
      <c r="S100" s="1044">
        <f t="shared" si="6"/>
        <v>0.91690412473777616</v>
      </c>
      <c r="T100" s="1033">
        <f t="shared" si="9"/>
        <v>0.85460695752241689</v>
      </c>
      <c r="U100" s="1034">
        <f t="shared" si="9"/>
        <v>38.457313088508755</v>
      </c>
      <c r="V100" s="1034">
        <f t="shared" si="9"/>
        <v>0</v>
      </c>
      <c r="W100" s="1035">
        <f t="shared" si="9"/>
        <v>2.3074387853105254</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4370.1045813381716</v>
      </c>
      <c r="L101" s="518">
        <f t="shared" si="19"/>
        <v>0.1</v>
      </c>
      <c r="M101" s="518">
        <f t="shared" si="14"/>
        <v>0.9</v>
      </c>
      <c r="N101" s="12">
        <f t="shared" si="20"/>
        <v>0</v>
      </c>
      <c r="O101" s="12">
        <f t="shared" si="20"/>
        <v>0</v>
      </c>
      <c r="P101" s="152">
        <f t="shared" si="16"/>
        <v>0.34960836650705379</v>
      </c>
      <c r="Q101" s="465">
        <f t="shared" si="5"/>
        <v>15.732376492817419</v>
      </c>
      <c r="R101" s="12"/>
      <c r="S101" s="1044">
        <f t="shared" si="6"/>
        <v>0.94394258956904498</v>
      </c>
      <c r="T101" s="1033">
        <f t="shared" si="9"/>
        <v>0.8646212037562202</v>
      </c>
      <c r="U101" s="1034">
        <f t="shared" si="9"/>
        <v>38.907954169029907</v>
      </c>
      <c r="V101" s="1034">
        <f t="shared" si="9"/>
        <v>0</v>
      </c>
      <c r="W101" s="1035">
        <f t="shared" si="9"/>
        <v>2.3344772501417941</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4501.2599777522119</v>
      </c>
      <c r="L102" s="518">
        <f t="shared" si="19"/>
        <v>0.1</v>
      </c>
      <c r="M102" s="518">
        <f t="shared" si="14"/>
        <v>0.9</v>
      </c>
      <c r="N102" s="12">
        <f t="shared" si="20"/>
        <v>0</v>
      </c>
      <c r="O102" s="12">
        <f t="shared" si="20"/>
        <v>0</v>
      </c>
      <c r="P102" s="152">
        <f t="shared" si="16"/>
        <v>0.36010079822017699</v>
      </c>
      <c r="Q102" s="465">
        <f t="shared" si="5"/>
        <v>16.204535919907961</v>
      </c>
      <c r="R102" s="12"/>
      <c r="S102" s="1044">
        <f t="shared" si="6"/>
        <v>0.97227215519447774</v>
      </c>
      <c r="T102" s="1033">
        <f t="shared" si="9"/>
        <v>0.8751136354693434</v>
      </c>
      <c r="U102" s="1034">
        <f t="shared" si="9"/>
        <v>39.380113596120445</v>
      </c>
      <c r="V102" s="1034">
        <f t="shared" si="9"/>
        <v>0</v>
      </c>
      <c r="W102" s="1035">
        <f t="shared" si="9"/>
        <v>2.3628068157672271</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4634.5022640663983</v>
      </c>
      <c r="L103" s="518">
        <f t="shared" si="19"/>
        <v>0.1</v>
      </c>
      <c r="M103" s="518">
        <f t="shared" si="14"/>
        <v>0.9</v>
      </c>
      <c r="N103" s="12">
        <f t="shared" si="20"/>
        <v>0</v>
      </c>
      <c r="O103" s="12">
        <f t="shared" si="20"/>
        <v>0</v>
      </c>
      <c r="P103" s="152">
        <f t="shared" si="16"/>
        <v>0.37076018112531195</v>
      </c>
      <c r="Q103" s="465">
        <f t="shared" si="5"/>
        <v>16.684208150639034</v>
      </c>
      <c r="R103" s="12"/>
      <c r="S103" s="1044">
        <f t="shared" si="6"/>
        <v>1.0010524890383421</v>
      </c>
      <c r="T103" s="1033">
        <f t="shared" si="9"/>
        <v>0.8857730183744783</v>
      </c>
      <c r="U103" s="1034">
        <f t="shared" si="9"/>
        <v>39.859785826851521</v>
      </c>
      <c r="V103" s="1034">
        <f t="shared" si="9"/>
        <v>0</v>
      </c>
      <c r="W103" s="1035">
        <f t="shared" si="9"/>
        <v>2.391587149611091</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4768.3812271582874</v>
      </c>
      <c r="L104" s="518">
        <f t="shared" si="19"/>
        <v>0.1</v>
      </c>
      <c r="M104" s="518">
        <f t="shared" si="14"/>
        <v>0.9</v>
      </c>
      <c r="N104" s="12">
        <f t="shared" si="20"/>
        <v>0</v>
      </c>
      <c r="O104" s="12">
        <f t="shared" si="20"/>
        <v>0</v>
      </c>
      <c r="P104" s="152">
        <f t="shared" si="16"/>
        <v>0.38147049817266304</v>
      </c>
      <c r="Q104" s="465">
        <f t="shared" si="5"/>
        <v>17.166172417769836</v>
      </c>
      <c r="R104" s="12"/>
      <c r="S104" s="1044">
        <f t="shared" si="6"/>
        <v>1.0299703450661901</v>
      </c>
      <c r="T104" s="1033">
        <f t="shared" si="9"/>
        <v>0.89648333542182934</v>
      </c>
      <c r="U104" s="1034">
        <f t="shared" si="9"/>
        <v>40.34175009398232</v>
      </c>
      <c r="V104" s="1034">
        <f t="shared" si="9"/>
        <v>0</v>
      </c>
      <c r="W104" s="1035">
        <f t="shared" si="9"/>
        <v>2.4205050056389394</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4902.4325319958352</v>
      </c>
      <c r="L105" s="518">
        <f t="shared" si="19"/>
        <v>0.1</v>
      </c>
      <c r="M105" s="518">
        <f t="shared" si="14"/>
        <v>0.9</v>
      </c>
      <c r="N105" s="12">
        <f t="shared" si="20"/>
        <v>0</v>
      </c>
      <c r="O105" s="12">
        <f t="shared" si="20"/>
        <v>0</v>
      </c>
      <c r="P105" s="152">
        <f t="shared" si="16"/>
        <v>0.39219460255966693</v>
      </c>
      <c r="Q105" s="465">
        <f t="shared" si="5"/>
        <v>17.648757115185006</v>
      </c>
      <c r="R105" s="12"/>
      <c r="S105" s="1044">
        <f t="shared" si="6"/>
        <v>1.0589254269111004</v>
      </c>
      <c r="T105" s="1033">
        <f t="shared" si="9"/>
        <v>0.90720743980883323</v>
      </c>
      <c r="U105" s="1034">
        <f t="shared" si="9"/>
        <v>40.82433479139749</v>
      </c>
      <c r="V105" s="1034">
        <f t="shared" si="9"/>
        <v>0</v>
      </c>
      <c r="W105" s="1035">
        <f t="shared" si="9"/>
        <v>2.4494600874838497</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5037.9343806700135</v>
      </c>
      <c r="L106" s="518">
        <f t="shared" si="19"/>
        <v>0.1</v>
      </c>
      <c r="M106" s="518">
        <f t="shared" si="14"/>
        <v>0.9</v>
      </c>
      <c r="N106" s="12">
        <f t="shared" si="20"/>
        <v>0</v>
      </c>
      <c r="O106" s="12">
        <f t="shared" si="20"/>
        <v>0</v>
      </c>
      <c r="P106" s="152">
        <f t="shared" si="16"/>
        <v>0.40303475045360115</v>
      </c>
      <c r="Q106" s="465">
        <f t="shared" si="5"/>
        <v>18.136563770412049</v>
      </c>
      <c r="R106" s="12"/>
      <c r="S106" s="1044">
        <f t="shared" si="6"/>
        <v>1.0881938262247228</v>
      </c>
      <c r="T106" s="1033">
        <f t="shared" si="9"/>
        <v>0.91804758770276751</v>
      </c>
      <c r="U106" s="1034">
        <f t="shared" si="9"/>
        <v>41.312141446624537</v>
      </c>
      <c r="V106" s="1034">
        <f t="shared" si="9"/>
        <v>0</v>
      </c>
      <c r="W106" s="1035">
        <f t="shared" si="9"/>
        <v>2.4787284867974719</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5170.8934398383335</v>
      </c>
      <c r="L107" s="518">
        <f t="shared" si="19"/>
        <v>0.1</v>
      </c>
      <c r="M107" s="518">
        <f t="shared" si="14"/>
        <v>0.9</v>
      </c>
      <c r="N107" s="12">
        <f t="shared" si="20"/>
        <v>0</v>
      </c>
      <c r="O107" s="12">
        <f t="shared" si="20"/>
        <v>0</v>
      </c>
      <c r="P107" s="152">
        <f t="shared" si="16"/>
        <v>0.41367147518706671</v>
      </c>
      <c r="Q107" s="465">
        <f t="shared" si="5"/>
        <v>18.615216383418002</v>
      </c>
      <c r="R107" s="12"/>
      <c r="S107" s="1044">
        <f t="shared" si="6"/>
        <v>1.1169129830050799</v>
      </c>
      <c r="T107" s="1033">
        <f t="shared" si="9"/>
        <v>0.92868431243623306</v>
      </c>
      <c r="U107" s="1034">
        <f t="shared" si="9"/>
        <v>41.790794059630485</v>
      </c>
      <c r="V107" s="1034">
        <f t="shared" si="9"/>
        <v>0</v>
      </c>
      <c r="W107" s="1035">
        <f t="shared" si="9"/>
        <v>2.5074476435778292</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5301.8888075139585</v>
      </c>
      <c r="L108" s="518">
        <f t="shared" si="19"/>
        <v>0.1</v>
      </c>
      <c r="M108" s="518">
        <f t="shared" si="14"/>
        <v>0.9</v>
      </c>
      <c r="N108" s="12">
        <f t="shared" si="20"/>
        <v>0</v>
      </c>
      <c r="O108" s="12">
        <f t="shared" si="20"/>
        <v>0</v>
      </c>
      <c r="P108" s="152">
        <f t="shared" si="16"/>
        <v>0.42415110460111677</v>
      </c>
      <c r="Q108" s="465">
        <f t="shared" si="5"/>
        <v>19.08679970705025</v>
      </c>
      <c r="R108" s="12"/>
      <c r="S108" s="1044">
        <f t="shared" si="6"/>
        <v>1.145207982423015</v>
      </c>
      <c r="T108" s="1033">
        <f t="shared" si="9"/>
        <v>0.93916394185028307</v>
      </c>
      <c r="U108" s="1034">
        <f t="shared" si="9"/>
        <v>42.262377383262731</v>
      </c>
      <c r="V108" s="1034">
        <f t="shared" si="9"/>
        <v>0</v>
      </c>
      <c r="W108" s="1035">
        <f t="shared" si="9"/>
        <v>2.5357426429957641</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5431.1284335047867</v>
      </c>
      <c r="L109" s="518">
        <f t="shared" si="19"/>
        <v>0.1</v>
      </c>
      <c r="M109" s="518">
        <f t="shared" si="14"/>
        <v>0.9</v>
      </c>
      <c r="N109" s="12">
        <f t="shared" si="20"/>
        <v>0</v>
      </c>
      <c r="O109" s="12">
        <f t="shared" si="20"/>
        <v>0</v>
      </c>
      <c r="P109" s="152">
        <f t="shared" si="16"/>
        <v>0.43449027468038304</v>
      </c>
      <c r="Q109" s="465">
        <f t="shared" si="5"/>
        <v>19.552062360617235</v>
      </c>
      <c r="R109" s="12"/>
      <c r="S109" s="1044">
        <f t="shared" si="6"/>
        <v>1.1731237416370339</v>
      </c>
      <c r="T109" s="1033">
        <f t="shared" si="9"/>
        <v>0.94950311192954939</v>
      </c>
      <c r="U109" s="1034">
        <f t="shared" si="9"/>
        <v>42.727640036829719</v>
      </c>
      <c r="V109" s="1034">
        <f t="shared" si="9"/>
        <v>0</v>
      </c>
      <c r="W109" s="1035">
        <f t="shared" si="9"/>
        <v>2.563658402209783</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5560.9569367717122</v>
      </c>
      <c r="L110" s="518">
        <f t="shared" si="19"/>
        <v>0.1</v>
      </c>
      <c r="M110" s="518">
        <f t="shared" si="14"/>
        <v>0.9</v>
      </c>
      <c r="N110" s="12">
        <f t="shared" si="20"/>
        <v>0</v>
      </c>
      <c r="O110" s="12">
        <f t="shared" si="20"/>
        <v>0</v>
      </c>
      <c r="P110" s="152">
        <f t="shared" si="16"/>
        <v>0.44487655494173706</v>
      </c>
      <c r="Q110" s="465">
        <f t="shared" si="5"/>
        <v>20.019444972378164</v>
      </c>
      <c r="R110" s="12"/>
      <c r="S110" s="1044">
        <f t="shared" si="6"/>
        <v>1.2011666983426899</v>
      </c>
      <c r="T110" s="1033">
        <f t="shared" si="9"/>
        <v>0.95988939219090341</v>
      </c>
      <c r="U110" s="1034">
        <f t="shared" si="9"/>
        <v>43.195022648590651</v>
      </c>
      <c r="V110" s="1034">
        <f t="shared" si="9"/>
        <v>0</v>
      </c>
      <c r="W110" s="1035">
        <f t="shared" si="9"/>
        <v>2.5917013589154392</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5691.9534474804905</v>
      </c>
      <c r="L111" s="518">
        <f t="shared" si="19"/>
        <v>0.1</v>
      </c>
      <c r="M111" s="518">
        <f t="shared" si="14"/>
        <v>0.9</v>
      </c>
      <c r="N111" s="12">
        <f t="shared" si="20"/>
        <v>0</v>
      </c>
      <c r="O111" s="12">
        <f t="shared" si="20"/>
        <v>0</v>
      </c>
      <c r="P111" s="152">
        <f t="shared" si="16"/>
        <v>0.45535627579843929</v>
      </c>
      <c r="Q111" s="465">
        <f t="shared" si="5"/>
        <v>20.491032410929765</v>
      </c>
      <c r="R111" s="12"/>
      <c r="S111" s="1044">
        <f t="shared" si="6"/>
        <v>1.2294619446557857</v>
      </c>
      <c r="T111" s="1033">
        <f t="shared" si="9"/>
        <v>0.97036911304760565</v>
      </c>
      <c r="U111" s="1034">
        <f t="shared" si="9"/>
        <v>43.666610087142246</v>
      </c>
      <c r="V111" s="1034">
        <f t="shared" si="9"/>
        <v>0</v>
      </c>
      <c r="W111" s="1035">
        <f t="shared" si="9"/>
        <v>2.6199966052285348</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5819.7117299764459</v>
      </c>
      <c r="L112" s="518">
        <f t="shared" si="19"/>
        <v>0.1</v>
      </c>
      <c r="M112" s="518">
        <f t="shared" si="14"/>
        <v>0.9</v>
      </c>
      <c r="N112" s="12">
        <f t="shared" si="20"/>
        <v>0</v>
      </c>
      <c r="O112" s="12">
        <f t="shared" si="20"/>
        <v>0</v>
      </c>
      <c r="P112" s="152">
        <f t="shared" si="16"/>
        <v>0.46557693839811576</v>
      </c>
      <c r="Q112" s="465">
        <f t="shared" si="5"/>
        <v>20.950962227915205</v>
      </c>
      <c r="R112" s="12"/>
      <c r="S112" s="1044">
        <f t="shared" si="6"/>
        <v>1.2570577336749122</v>
      </c>
      <c r="T112" s="1033">
        <f t="shared" si="9"/>
        <v>0.98058977564728211</v>
      </c>
      <c r="U112" s="1034">
        <f t="shared" si="9"/>
        <v>44.126539904127689</v>
      </c>
      <c r="V112" s="1034">
        <f t="shared" si="9"/>
        <v>0</v>
      </c>
      <c r="W112" s="1035">
        <f t="shared" si="9"/>
        <v>2.6475923942476616</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5941.06243645226</v>
      </c>
      <c r="L113" s="518">
        <f t="shared" si="19"/>
        <v>0.1</v>
      </c>
      <c r="M113" s="518">
        <f t="shared" si="14"/>
        <v>0.9</v>
      </c>
      <c r="N113" s="12">
        <f t="shared" si="20"/>
        <v>0</v>
      </c>
      <c r="O113" s="12">
        <f t="shared" si="20"/>
        <v>0</v>
      </c>
      <c r="P113" s="690">
        <f t="shared" si="8"/>
        <v>0.47528499491618087</v>
      </c>
      <c r="Q113" s="465">
        <f t="shared" si="5"/>
        <v>21.387824771228136</v>
      </c>
      <c r="R113" s="12"/>
      <c r="S113" s="1044">
        <f t="shared" si="6"/>
        <v>1.2832694862736882</v>
      </c>
      <c r="T113" s="1033">
        <f t="shared" si="9"/>
        <v>0.99029783216534728</v>
      </c>
      <c r="U113" s="1034">
        <f t="shared" si="9"/>
        <v>44.563402447440623</v>
      </c>
      <c r="V113" s="1034">
        <f t="shared" si="9"/>
        <v>0</v>
      </c>
      <c r="W113" s="1035">
        <f t="shared" si="9"/>
        <v>2.6738041468464373</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6050.6180426078954</v>
      </c>
      <c r="L114" s="520">
        <f t="shared" si="19"/>
        <v>0.1</v>
      </c>
      <c r="M114" s="520">
        <f t="shared" si="14"/>
        <v>0.9</v>
      </c>
      <c r="N114" s="1045">
        <f t="shared" si="20"/>
        <v>0</v>
      </c>
      <c r="O114" s="1045">
        <f t="shared" si="20"/>
        <v>0</v>
      </c>
      <c r="P114" s="1046">
        <f t="shared" si="8"/>
        <v>0.48404944340863171</v>
      </c>
      <c r="Q114" s="988">
        <f t="shared" si="5"/>
        <v>21.782224953388425</v>
      </c>
      <c r="R114" s="1045"/>
      <c r="S114" s="1047">
        <f t="shared" si="6"/>
        <v>1.3069334972033055</v>
      </c>
      <c r="T114" s="1048">
        <f t="shared" si="9"/>
        <v>0.99906228065779801</v>
      </c>
      <c r="U114" s="1049">
        <f t="shared" si="9"/>
        <v>44.957802629600906</v>
      </c>
      <c r="V114" s="1049">
        <f t="shared" si="9"/>
        <v>0</v>
      </c>
      <c r="W114" s="1050">
        <f t="shared" si="9"/>
        <v>2.6974681577760546</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2543.113142229256</v>
      </c>
      <c r="L117" s="518">
        <f>($L$120-$L$80)/($A$120-$A$80)+L116</f>
        <v>0.1</v>
      </c>
      <c r="M117" s="518">
        <f t="shared" ref="M117:M148" si="28">1-L117</f>
        <v>0.9</v>
      </c>
      <c r="N117" s="12">
        <f t="shared" ref="N117:O132" si="29">N115</f>
        <v>0</v>
      </c>
      <c r="O117" s="12">
        <f t="shared" si="29"/>
        <v>0</v>
      </c>
      <c r="P117" s="690">
        <f>L117*$D$5*K117/1000-N117</f>
        <v>0.20344905137834052</v>
      </c>
      <c r="Q117" s="465">
        <f t="shared" si="21"/>
        <v>9.1552073120253219</v>
      </c>
      <c r="R117" s="12"/>
      <c r="S117" s="1044">
        <f t="shared" si="22"/>
        <v>0.54931243872151925</v>
      </c>
      <c r="T117" s="1033">
        <f t="shared" si="23"/>
        <v>0.42805788838322423</v>
      </c>
      <c r="U117" s="1034">
        <f t="shared" si="23"/>
        <v>24.075651484492596</v>
      </c>
      <c r="V117" s="1034">
        <f t="shared" si="23"/>
        <v>0</v>
      </c>
      <c r="W117" s="1035">
        <f t="shared" si="23"/>
        <v>1.4445390890695555</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2474.491412850236</v>
      </c>
      <c r="L118" s="518">
        <f t="shared" ref="L118:L119" si="31">($L$120-$L$80)/($A$120-$A$80)+L117</f>
        <v>0.1</v>
      </c>
      <c r="M118" s="518">
        <f t="shared" si="28"/>
        <v>0.9</v>
      </c>
      <c r="N118" s="12">
        <f t="shared" si="29"/>
        <v>0</v>
      </c>
      <c r="O118" s="12">
        <f t="shared" si="29"/>
        <v>0</v>
      </c>
      <c r="P118" s="690">
        <f t="shared" ref="P118:P148" si="32">L118*$D$5*K118/1000-N118</f>
        <v>0.19795931302801892</v>
      </c>
      <c r="Q118" s="465">
        <f t="shared" si="21"/>
        <v>8.90816908626085</v>
      </c>
      <c r="R118" s="12"/>
      <c r="S118" s="1044">
        <f t="shared" si="22"/>
        <v>0.53449014517565097</v>
      </c>
      <c r="T118" s="1033">
        <f t="shared" si="23"/>
        <v>0.47406943375781918</v>
      </c>
      <c r="U118" s="1034">
        <f t="shared" si="23"/>
        <v>24.784501028224369</v>
      </c>
      <c r="V118" s="1034">
        <f t="shared" si="23"/>
        <v>0</v>
      </c>
      <c r="W118" s="1035">
        <f t="shared" si="23"/>
        <v>1.487070061693462</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2664.3670977689371</v>
      </c>
      <c r="L119" s="518">
        <f t="shared" si="31"/>
        <v>0.1</v>
      </c>
      <c r="M119" s="518">
        <f t="shared" si="28"/>
        <v>0.9</v>
      </c>
      <c r="N119" s="12">
        <f t="shared" si="29"/>
        <v>0</v>
      </c>
      <c r="O119" s="12">
        <f t="shared" si="29"/>
        <v>0</v>
      </c>
      <c r="P119" s="690">
        <f t="shared" si="32"/>
        <v>0.213149367821515</v>
      </c>
      <c r="Q119" s="465">
        <f t="shared" si="21"/>
        <v>9.591721551968174</v>
      </c>
      <c r="R119" s="12"/>
      <c r="S119" s="1044">
        <f t="shared" si="22"/>
        <v>0.57550329311809034</v>
      </c>
      <c r="T119" s="1033">
        <f t="shared" si="23"/>
        <v>0.54561434902871531</v>
      </c>
      <c r="U119" s="1034">
        <f t="shared" si="23"/>
        <v>26.399673379665526</v>
      </c>
      <c r="V119" s="1034">
        <f t="shared" si="23"/>
        <v>0</v>
      </c>
      <c r="W119" s="1035">
        <f t="shared" si="23"/>
        <v>1.5839804027799314</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2800.5224434395068</v>
      </c>
      <c r="L120" s="518">
        <f>'Recycling - Case 1'!C31</f>
        <v>0.1</v>
      </c>
      <c r="M120" s="518">
        <f t="shared" si="28"/>
        <v>0.9</v>
      </c>
      <c r="N120" s="12">
        <f t="shared" si="29"/>
        <v>0</v>
      </c>
      <c r="O120" s="12">
        <f t="shared" si="29"/>
        <v>0</v>
      </c>
      <c r="P120" s="690">
        <f t="shared" si="32"/>
        <v>0.22404179547516059</v>
      </c>
      <c r="Q120" s="465">
        <f t="shared" si="21"/>
        <v>10.081880796382226</v>
      </c>
      <c r="R120" s="12"/>
      <c r="S120" s="1044">
        <f t="shared" si="22"/>
        <v>0.60491284778293342</v>
      </c>
      <c r="T120" s="1033">
        <f t="shared" si="23"/>
        <v>0.61771521391224427</v>
      </c>
      <c r="U120" s="1034">
        <f t="shared" si="23"/>
        <v>27.797184626050985</v>
      </c>
      <c r="V120" s="1034">
        <f t="shared" si="23"/>
        <v>0</v>
      </c>
      <c r="W120" s="1035">
        <f t="shared" si="23"/>
        <v>1.6678310775630592</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2899.6293460876886</v>
      </c>
      <c r="L121" s="518">
        <f>L120</f>
        <v>0.1</v>
      </c>
      <c r="M121" s="518">
        <f t="shared" si="28"/>
        <v>0.9</v>
      </c>
      <c r="N121" s="12">
        <f t="shared" si="29"/>
        <v>0</v>
      </c>
      <c r="O121" s="12">
        <f t="shared" si="29"/>
        <v>0</v>
      </c>
      <c r="P121" s="690">
        <f t="shared" si="32"/>
        <v>0.23197034768701513</v>
      </c>
      <c r="Q121" s="465">
        <f t="shared" si="21"/>
        <v>10.43866564591568</v>
      </c>
      <c r="R121" s="12"/>
      <c r="S121" s="1044">
        <f t="shared" si="22"/>
        <v>0.62631993875494074</v>
      </c>
      <c r="T121" s="1033">
        <f t="shared" si="23"/>
        <v>0.6499116498865154</v>
      </c>
      <c r="U121" s="1034">
        <f t="shared" si="23"/>
        <v>29.246024244893185</v>
      </c>
      <c r="V121" s="1034">
        <f t="shared" si="23"/>
        <v>0</v>
      </c>
      <c r="W121" s="1035">
        <f t="shared" si="23"/>
        <v>1.754761454693591</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3002.4366300196252</v>
      </c>
      <c r="L122" s="518">
        <f t="shared" ref="L122:L148" si="34">L121</f>
        <v>0.1</v>
      </c>
      <c r="M122" s="518">
        <f t="shared" si="28"/>
        <v>0.9</v>
      </c>
      <c r="N122" s="12">
        <f t="shared" si="29"/>
        <v>0</v>
      </c>
      <c r="O122" s="12">
        <f t="shared" si="29"/>
        <v>0</v>
      </c>
      <c r="P122" s="690">
        <f t="shared" si="32"/>
        <v>0.24019493040157008</v>
      </c>
      <c r="Q122" s="465">
        <f t="shared" si="21"/>
        <v>10.808771868070652</v>
      </c>
      <c r="R122" s="12"/>
      <c r="S122" s="1044">
        <f t="shared" si="22"/>
        <v>0.64852631208423905</v>
      </c>
      <c r="T122" s="1033">
        <f t="shared" si="23"/>
        <v>0.68240411636348686</v>
      </c>
      <c r="U122" s="1034">
        <f t="shared" si="23"/>
        <v>30.708185236356904</v>
      </c>
      <c r="V122" s="1034">
        <f t="shared" si="23"/>
        <v>0</v>
      </c>
      <c r="W122" s="1035">
        <f t="shared" si="23"/>
        <v>1.842491114181414</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3112.6099015806117</v>
      </c>
      <c r="L123" s="518">
        <f t="shared" si="34"/>
        <v>0.1</v>
      </c>
      <c r="M123" s="518">
        <f t="shared" si="28"/>
        <v>0.9</v>
      </c>
      <c r="N123" s="12">
        <f t="shared" si="29"/>
        <v>0</v>
      </c>
      <c r="O123" s="12">
        <f t="shared" si="29"/>
        <v>0</v>
      </c>
      <c r="P123" s="690">
        <f t="shared" si="32"/>
        <v>0.24900879212644897</v>
      </c>
      <c r="Q123" s="465">
        <f t="shared" si="21"/>
        <v>11.205395645690201</v>
      </c>
      <c r="R123" s="12"/>
      <c r="S123" s="1044">
        <f t="shared" si="22"/>
        <v>0.67232373874141216</v>
      </c>
      <c r="T123" s="1033">
        <f t="shared" si="23"/>
        <v>0.71548586185078233</v>
      </c>
      <c r="U123" s="1034">
        <f t="shared" si="23"/>
        <v>32.196863783285202</v>
      </c>
      <c r="V123" s="1034">
        <f t="shared" si="23"/>
        <v>0</v>
      </c>
      <c r="W123" s="1035">
        <f t="shared" si="23"/>
        <v>1.9318118269971118</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3235.3862558127657</v>
      </c>
      <c r="L124" s="518">
        <f t="shared" si="34"/>
        <v>0.1</v>
      </c>
      <c r="M124" s="518">
        <f t="shared" si="28"/>
        <v>0.9</v>
      </c>
      <c r="N124" s="12">
        <f t="shared" si="29"/>
        <v>0</v>
      </c>
      <c r="O124" s="12">
        <f t="shared" si="29"/>
        <v>0</v>
      </c>
      <c r="P124" s="690">
        <f t="shared" si="32"/>
        <v>0.25883090046502133</v>
      </c>
      <c r="Q124" s="465">
        <f t="shared" si="21"/>
        <v>11.647390520925958</v>
      </c>
      <c r="R124" s="12"/>
      <c r="S124" s="1044">
        <f t="shared" si="22"/>
        <v>0.69884343125555748</v>
      </c>
      <c r="T124" s="1033">
        <f t="shared" si="23"/>
        <v>0.74957585395177118</v>
      </c>
      <c r="U124" s="1034">
        <f t="shared" si="23"/>
        <v>33.730913427829698</v>
      </c>
      <c r="V124" s="1034">
        <f t="shared" si="23"/>
        <v>0</v>
      </c>
      <c r="W124" s="1035">
        <f t="shared" si="23"/>
        <v>2.023854805669782</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3365.1926995327626</v>
      </c>
      <c r="L125" s="518">
        <f t="shared" si="34"/>
        <v>0.1</v>
      </c>
      <c r="M125" s="518">
        <f t="shared" si="28"/>
        <v>0.9</v>
      </c>
      <c r="N125" s="12">
        <f t="shared" si="29"/>
        <v>0</v>
      </c>
      <c r="O125" s="12">
        <f t="shared" si="29"/>
        <v>0</v>
      </c>
      <c r="P125" s="690">
        <f t="shared" si="32"/>
        <v>0.26921541596262111</v>
      </c>
      <c r="Q125" s="465">
        <f t="shared" si="21"/>
        <v>12.114693718317945</v>
      </c>
      <c r="R125" s="12"/>
      <c r="S125" s="1044">
        <f t="shared" si="22"/>
        <v>0.72688162309907667</v>
      </c>
      <c r="T125" s="1033">
        <f t="shared" si="23"/>
        <v>0.78422825321178746</v>
      </c>
      <c r="U125" s="1034">
        <f t="shared" si="23"/>
        <v>35.290271394530428</v>
      </c>
      <c r="V125" s="1034">
        <f t="shared" si="23"/>
        <v>0</v>
      </c>
      <c r="W125" s="1035">
        <f t="shared" si="23"/>
        <v>2.117416283671826</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3426.0698192483187</v>
      </c>
      <c r="L126" s="518">
        <f t="shared" si="34"/>
        <v>0.1</v>
      </c>
      <c r="M126" s="518">
        <f t="shared" si="28"/>
        <v>0.9</v>
      </c>
      <c r="N126" s="12">
        <f t="shared" si="29"/>
        <v>0</v>
      </c>
      <c r="O126" s="12">
        <f t="shared" si="29"/>
        <v>0</v>
      </c>
      <c r="P126" s="690">
        <f t="shared" si="32"/>
        <v>0.27408558553986556</v>
      </c>
      <c r="Q126" s="465">
        <f t="shared" si="21"/>
        <v>12.333851349293948</v>
      </c>
      <c r="R126" s="12"/>
      <c r="S126" s="1044">
        <f t="shared" si="22"/>
        <v>0.74003108095763681</v>
      </c>
      <c r="T126" s="1033">
        <f t="shared" si="23"/>
        <v>0.78909842278903186</v>
      </c>
      <c r="U126" s="1034">
        <f t="shared" si="23"/>
        <v>35.509429025506435</v>
      </c>
      <c r="V126" s="1034">
        <f t="shared" si="23"/>
        <v>0</v>
      </c>
      <c r="W126" s="1035">
        <f t="shared" si="23"/>
        <v>2.1305657415303858</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3500.7371228718334</v>
      </c>
      <c r="L127" s="518">
        <f t="shared" si="34"/>
        <v>0.1</v>
      </c>
      <c r="M127" s="518">
        <f t="shared" si="28"/>
        <v>0.9</v>
      </c>
      <c r="N127" s="12">
        <f t="shared" si="29"/>
        <v>0</v>
      </c>
      <c r="O127" s="12">
        <f t="shared" si="29"/>
        <v>0</v>
      </c>
      <c r="P127" s="690">
        <f t="shared" si="32"/>
        <v>0.28005896982974671</v>
      </c>
      <c r="Q127" s="465">
        <f t="shared" si="21"/>
        <v>12.6026536423386</v>
      </c>
      <c r="R127" s="12"/>
      <c r="S127" s="1044">
        <f t="shared" si="22"/>
        <v>0.75615921854031598</v>
      </c>
      <c r="T127" s="1033">
        <f t="shared" si="23"/>
        <v>0.79507180707891312</v>
      </c>
      <c r="U127" s="1034">
        <f t="shared" si="23"/>
        <v>35.778231318551086</v>
      </c>
      <c r="V127" s="1034">
        <f t="shared" si="23"/>
        <v>0</v>
      </c>
      <c r="W127" s="1035">
        <f t="shared" si="23"/>
        <v>2.146693879113065</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3590.2780147063067</v>
      </c>
      <c r="L128" s="518">
        <f t="shared" si="34"/>
        <v>0.1</v>
      </c>
      <c r="M128" s="518">
        <f t="shared" si="28"/>
        <v>0.9</v>
      </c>
      <c r="N128" s="12">
        <f t="shared" si="29"/>
        <v>0</v>
      </c>
      <c r="O128" s="12">
        <f t="shared" si="29"/>
        <v>0</v>
      </c>
      <c r="P128" s="690">
        <f t="shared" si="32"/>
        <v>0.28722224117650463</v>
      </c>
      <c r="Q128" s="465">
        <f t="shared" si="21"/>
        <v>12.925000852942706</v>
      </c>
      <c r="R128" s="12"/>
      <c r="S128" s="1044">
        <f t="shared" si="22"/>
        <v>0.77550005117656229</v>
      </c>
      <c r="T128" s="1033">
        <f t="shared" si="23"/>
        <v>0.80223507842567099</v>
      </c>
      <c r="U128" s="1034">
        <f t="shared" si="23"/>
        <v>36.100578529155186</v>
      </c>
      <c r="V128" s="1034">
        <f t="shared" si="23"/>
        <v>0</v>
      </c>
      <c r="W128" s="1035">
        <f t="shared" si="23"/>
        <v>2.1660347117493113</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3685.8364198477107</v>
      </c>
      <c r="L129" s="518">
        <f t="shared" si="34"/>
        <v>0.1</v>
      </c>
      <c r="M129" s="518">
        <f t="shared" si="28"/>
        <v>0.9</v>
      </c>
      <c r="N129" s="12">
        <f t="shared" si="29"/>
        <v>0</v>
      </c>
      <c r="O129" s="12">
        <f t="shared" si="29"/>
        <v>0</v>
      </c>
      <c r="P129" s="690">
        <f t="shared" si="32"/>
        <v>0.29486691358781691</v>
      </c>
      <c r="Q129" s="465">
        <f t="shared" si="21"/>
        <v>13.269011111451759</v>
      </c>
      <c r="R129" s="12"/>
      <c r="S129" s="1044">
        <f t="shared" si="22"/>
        <v>0.79614066668710548</v>
      </c>
      <c r="T129" s="1033">
        <f t="shared" si="23"/>
        <v>0.80987975083698327</v>
      </c>
      <c r="U129" s="1034">
        <f t="shared" si="23"/>
        <v>36.444588787664244</v>
      </c>
      <c r="V129" s="1034">
        <f t="shared" si="23"/>
        <v>0</v>
      </c>
      <c r="W129" s="1035">
        <f t="shared" si="23"/>
        <v>2.1866753272598545</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3788.234328305115</v>
      </c>
      <c r="L130" s="518">
        <f t="shared" si="34"/>
        <v>0.1</v>
      </c>
      <c r="M130" s="518">
        <f t="shared" si="28"/>
        <v>0.9</v>
      </c>
      <c r="N130" s="12">
        <f t="shared" si="29"/>
        <v>0</v>
      </c>
      <c r="O130" s="12">
        <f t="shared" si="29"/>
        <v>0</v>
      </c>
      <c r="P130" s="690">
        <f t="shared" si="32"/>
        <v>0.30305874626440926</v>
      </c>
      <c r="Q130" s="465">
        <f t="shared" si="21"/>
        <v>13.637643581898415</v>
      </c>
      <c r="R130" s="12"/>
      <c r="S130" s="1044">
        <f t="shared" si="22"/>
        <v>0.81825861491390484</v>
      </c>
      <c r="T130" s="1033">
        <f t="shared" si="23"/>
        <v>0.81807158351357567</v>
      </c>
      <c r="U130" s="1034">
        <f t="shared" si="23"/>
        <v>36.8132212581109</v>
      </c>
      <c r="V130" s="1034">
        <f t="shared" si="23"/>
        <v>0</v>
      </c>
      <c r="W130" s="1035">
        <f t="shared" si="23"/>
        <v>2.2087932754866539</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3895.5820571938461</v>
      </c>
      <c r="L131" s="518">
        <f t="shared" si="34"/>
        <v>0.1</v>
      </c>
      <c r="M131" s="518">
        <f t="shared" si="28"/>
        <v>0.9</v>
      </c>
      <c r="N131" s="12">
        <f t="shared" si="29"/>
        <v>0</v>
      </c>
      <c r="O131" s="12">
        <f t="shared" si="29"/>
        <v>0</v>
      </c>
      <c r="P131" s="690">
        <f t="shared" si="32"/>
        <v>0.31164656457550771</v>
      </c>
      <c r="Q131" s="465">
        <f t="shared" si="21"/>
        <v>14.024095405897846</v>
      </c>
      <c r="R131" s="12"/>
      <c r="S131" s="1044">
        <f t="shared" si="22"/>
        <v>0.84144572435387077</v>
      </c>
      <c r="T131" s="1033">
        <f t="shared" si="23"/>
        <v>0.82665940182467401</v>
      </c>
      <c r="U131" s="1034">
        <f t="shared" si="23"/>
        <v>37.19967308211033</v>
      </c>
      <c r="V131" s="1034">
        <f t="shared" si="23"/>
        <v>0</v>
      </c>
      <c r="W131" s="1035">
        <f t="shared" si="23"/>
        <v>2.23198038492662</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4008.3670564103172</v>
      </c>
      <c r="L132" s="518">
        <f t="shared" si="34"/>
        <v>0.1</v>
      </c>
      <c r="M132" s="518">
        <f t="shared" si="28"/>
        <v>0.9</v>
      </c>
      <c r="N132" s="12">
        <f t="shared" si="29"/>
        <v>0</v>
      </c>
      <c r="O132" s="12">
        <f t="shared" si="29"/>
        <v>0</v>
      </c>
      <c r="P132" s="690">
        <f t="shared" si="32"/>
        <v>0.32066936451282546</v>
      </c>
      <c r="Q132" s="465">
        <f t="shared" si="21"/>
        <v>14.430121403077143</v>
      </c>
      <c r="R132" s="12"/>
      <c r="S132" s="1044">
        <f t="shared" si="22"/>
        <v>0.86580728418462849</v>
      </c>
      <c r="T132" s="1033">
        <f t="shared" si="23"/>
        <v>0.83568220176199182</v>
      </c>
      <c r="U132" s="1034">
        <f t="shared" si="23"/>
        <v>37.605699079289629</v>
      </c>
      <c r="V132" s="1034">
        <f t="shared" si="23"/>
        <v>0</v>
      </c>
      <c r="W132" s="1035">
        <f t="shared" si="23"/>
        <v>2.2563419447573776</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4125.9438028135155</v>
      </c>
      <c r="L133" s="518">
        <f t="shared" si="34"/>
        <v>0.1</v>
      </c>
      <c r="M133" s="518">
        <f t="shared" si="28"/>
        <v>0.9</v>
      </c>
      <c r="N133" s="12">
        <f t="shared" ref="N133:O148" si="35">N131</f>
        <v>0</v>
      </c>
      <c r="O133" s="12">
        <f t="shared" si="35"/>
        <v>0</v>
      </c>
      <c r="P133" s="690">
        <f t="shared" si="32"/>
        <v>0.33007550422508131</v>
      </c>
      <c r="Q133" s="465">
        <f t="shared" si="21"/>
        <v>14.853397690128658</v>
      </c>
      <c r="R133" s="12"/>
      <c r="S133" s="1044">
        <f t="shared" si="22"/>
        <v>0.89120386140771934</v>
      </c>
      <c r="T133" s="1033">
        <f t="shared" si="23"/>
        <v>0.84508834147424761</v>
      </c>
      <c r="U133" s="1034">
        <f t="shared" si="23"/>
        <v>38.028975366341143</v>
      </c>
      <c r="V133" s="1034">
        <f t="shared" si="23"/>
        <v>0</v>
      </c>
      <c r="W133" s="1035">
        <f t="shared" si="23"/>
        <v>2.2817385219804684</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4244.9265034156306</v>
      </c>
      <c r="L134" s="518">
        <f t="shared" si="34"/>
        <v>0.1</v>
      </c>
      <c r="M134" s="518">
        <f t="shared" si="28"/>
        <v>0.9</v>
      </c>
      <c r="N134" s="12">
        <f t="shared" si="35"/>
        <v>0</v>
      </c>
      <c r="O134" s="12">
        <f t="shared" si="35"/>
        <v>0</v>
      </c>
      <c r="P134" s="690">
        <f t="shared" si="32"/>
        <v>0.33959412027325048</v>
      </c>
      <c r="Q134" s="465">
        <f t="shared" si="21"/>
        <v>15.281735412296269</v>
      </c>
      <c r="R134" s="12"/>
      <c r="S134" s="1044">
        <f t="shared" si="22"/>
        <v>0.91690412473777616</v>
      </c>
      <c r="T134" s="1033">
        <f t="shared" si="23"/>
        <v>0.85460695752241689</v>
      </c>
      <c r="U134" s="1034">
        <f t="shared" si="23"/>
        <v>38.457313088508755</v>
      </c>
      <c r="V134" s="1034">
        <f t="shared" si="23"/>
        <v>0</v>
      </c>
      <c r="W134" s="1035">
        <f t="shared" si="23"/>
        <v>2.3074387853105254</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4370.1045813381716</v>
      </c>
      <c r="L135" s="518">
        <f t="shared" si="34"/>
        <v>0.1</v>
      </c>
      <c r="M135" s="518">
        <f t="shared" si="28"/>
        <v>0.9</v>
      </c>
      <c r="N135" s="12">
        <f t="shared" si="35"/>
        <v>0</v>
      </c>
      <c r="O135" s="12">
        <f t="shared" si="35"/>
        <v>0</v>
      </c>
      <c r="P135" s="690">
        <f t="shared" si="32"/>
        <v>0.34960836650705379</v>
      </c>
      <c r="Q135" s="465">
        <f t="shared" si="21"/>
        <v>15.732376492817419</v>
      </c>
      <c r="R135" s="12"/>
      <c r="S135" s="1044">
        <f t="shared" si="22"/>
        <v>0.94394258956904498</v>
      </c>
      <c r="T135" s="1033">
        <f t="shared" si="23"/>
        <v>0.8646212037562202</v>
      </c>
      <c r="U135" s="1034">
        <f t="shared" si="23"/>
        <v>38.907954169029907</v>
      </c>
      <c r="V135" s="1034">
        <f t="shared" si="23"/>
        <v>0</v>
      </c>
      <c r="W135" s="1035">
        <f t="shared" si="23"/>
        <v>2.3344772501417941</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4501.2599777522119</v>
      </c>
      <c r="L136" s="518">
        <f t="shared" si="34"/>
        <v>0.1</v>
      </c>
      <c r="M136" s="518">
        <f t="shared" si="28"/>
        <v>0.9</v>
      </c>
      <c r="N136" s="12">
        <f t="shared" si="35"/>
        <v>0</v>
      </c>
      <c r="O136" s="12">
        <f t="shared" si="35"/>
        <v>0</v>
      </c>
      <c r="P136" s="690">
        <f t="shared" si="32"/>
        <v>0.36010079822017699</v>
      </c>
      <c r="Q136" s="465">
        <f t="shared" si="21"/>
        <v>16.204535919907961</v>
      </c>
      <c r="R136" s="12"/>
      <c r="S136" s="1044">
        <f t="shared" si="22"/>
        <v>0.97227215519447774</v>
      </c>
      <c r="T136" s="1033">
        <f t="shared" si="23"/>
        <v>0.8751136354693434</v>
      </c>
      <c r="U136" s="1034">
        <f t="shared" si="23"/>
        <v>39.380113596120445</v>
      </c>
      <c r="V136" s="1034">
        <f t="shared" si="23"/>
        <v>0</v>
      </c>
      <c r="W136" s="1035">
        <f t="shared" si="23"/>
        <v>2.3628068157672271</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4634.5022640663983</v>
      </c>
      <c r="L137" s="518">
        <f t="shared" si="34"/>
        <v>0.1</v>
      </c>
      <c r="M137" s="518">
        <f t="shared" si="28"/>
        <v>0.9</v>
      </c>
      <c r="N137" s="12">
        <f t="shared" si="35"/>
        <v>0</v>
      </c>
      <c r="O137" s="12">
        <f t="shared" si="35"/>
        <v>0</v>
      </c>
      <c r="P137" s="690">
        <f t="shared" si="32"/>
        <v>0.37076018112531195</v>
      </c>
      <c r="Q137" s="465">
        <f t="shared" si="21"/>
        <v>16.684208150639034</v>
      </c>
      <c r="R137" s="12"/>
      <c r="S137" s="1044">
        <f t="shared" si="22"/>
        <v>1.0010524890383421</v>
      </c>
      <c r="T137" s="1033">
        <f t="shared" si="23"/>
        <v>0.8857730183744783</v>
      </c>
      <c r="U137" s="1034">
        <f t="shared" si="23"/>
        <v>39.859785826851521</v>
      </c>
      <c r="V137" s="1034">
        <f t="shared" si="23"/>
        <v>0</v>
      </c>
      <c r="W137" s="1035">
        <f t="shared" si="23"/>
        <v>2.391587149611091</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4768.3812271582874</v>
      </c>
      <c r="L138" s="518">
        <f t="shared" si="34"/>
        <v>0.1</v>
      </c>
      <c r="M138" s="518">
        <f t="shared" si="28"/>
        <v>0.9</v>
      </c>
      <c r="N138" s="12">
        <f t="shared" si="35"/>
        <v>0</v>
      </c>
      <c r="O138" s="12">
        <f t="shared" si="35"/>
        <v>0</v>
      </c>
      <c r="P138" s="690">
        <f t="shared" si="32"/>
        <v>0.38147049817266304</v>
      </c>
      <c r="Q138" s="465">
        <f t="shared" si="21"/>
        <v>17.166172417769836</v>
      </c>
      <c r="R138" s="12"/>
      <c r="S138" s="1044">
        <f t="shared" si="22"/>
        <v>1.0299703450661901</v>
      </c>
      <c r="T138" s="1033">
        <f t="shared" si="23"/>
        <v>0.89648333542182934</v>
      </c>
      <c r="U138" s="1034">
        <f t="shared" si="23"/>
        <v>40.34175009398232</v>
      </c>
      <c r="V138" s="1034">
        <f t="shared" si="23"/>
        <v>0</v>
      </c>
      <c r="W138" s="1035">
        <f t="shared" si="23"/>
        <v>2.4205050056389394</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4902.4325319958352</v>
      </c>
      <c r="L139" s="518">
        <f t="shared" si="34"/>
        <v>0.1</v>
      </c>
      <c r="M139" s="518">
        <f t="shared" si="28"/>
        <v>0.9</v>
      </c>
      <c r="N139" s="12">
        <f t="shared" si="35"/>
        <v>0</v>
      </c>
      <c r="O139" s="12">
        <f t="shared" si="35"/>
        <v>0</v>
      </c>
      <c r="P139" s="690">
        <f t="shared" si="32"/>
        <v>0.39219460255966693</v>
      </c>
      <c r="Q139" s="465">
        <f t="shared" si="21"/>
        <v>17.648757115185006</v>
      </c>
      <c r="R139" s="12"/>
      <c r="S139" s="1044">
        <f t="shared" si="22"/>
        <v>1.0589254269111004</v>
      </c>
      <c r="T139" s="1033">
        <f t="shared" si="23"/>
        <v>0.90720743980883323</v>
      </c>
      <c r="U139" s="1034">
        <f t="shared" si="23"/>
        <v>40.82433479139749</v>
      </c>
      <c r="V139" s="1034">
        <f t="shared" si="23"/>
        <v>0</v>
      </c>
      <c r="W139" s="1035">
        <f t="shared" si="23"/>
        <v>2.4494600874838497</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5037.9343806700135</v>
      </c>
      <c r="L140" s="518">
        <f t="shared" si="34"/>
        <v>0.1</v>
      </c>
      <c r="M140" s="518">
        <f t="shared" si="28"/>
        <v>0.9</v>
      </c>
      <c r="N140" s="12">
        <f t="shared" si="35"/>
        <v>0</v>
      </c>
      <c r="O140" s="12">
        <f t="shared" si="35"/>
        <v>0</v>
      </c>
      <c r="P140" s="690">
        <f t="shared" si="32"/>
        <v>0.40303475045360115</v>
      </c>
      <c r="Q140" s="465">
        <f t="shared" si="21"/>
        <v>18.136563770412049</v>
      </c>
      <c r="R140" s="12"/>
      <c r="S140" s="1044">
        <f t="shared" si="22"/>
        <v>1.0881938262247228</v>
      </c>
      <c r="T140" s="1033">
        <f t="shared" si="23"/>
        <v>0.91804758770276751</v>
      </c>
      <c r="U140" s="1034">
        <f t="shared" si="23"/>
        <v>41.312141446624537</v>
      </c>
      <c r="V140" s="1034">
        <f t="shared" si="23"/>
        <v>0</v>
      </c>
      <c r="W140" s="1035">
        <f t="shared" si="23"/>
        <v>2.4787284867974719</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5170.8934398383335</v>
      </c>
      <c r="L141" s="518">
        <f t="shared" si="34"/>
        <v>0.1</v>
      </c>
      <c r="M141" s="518">
        <f t="shared" si="28"/>
        <v>0.9</v>
      </c>
      <c r="N141" s="12">
        <f t="shared" si="35"/>
        <v>0</v>
      </c>
      <c r="O141" s="12">
        <f t="shared" si="35"/>
        <v>0</v>
      </c>
      <c r="P141" s="690">
        <f t="shared" si="32"/>
        <v>0.41367147518706671</v>
      </c>
      <c r="Q141" s="465">
        <f t="shared" si="21"/>
        <v>18.615216383418002</v>
      </c>
      <c r="R141" s="12"/>
      <c r="S141" s="1044">
        <f t="shared" si="22"/>
        <v>1.1169129830050799</v>
      </c>
      <c r="T141" s="1033">
        <f t="shared" si="23"/>
        <v>0.92868431243623306</v>
      </c>
      <c r="U141" s="1034">
        <f t="shared" si="23"/>
        <v>41.790794059630485</v>
      </c>
      <c r="V141" s="1034">
        <f t="shared" si="23"/>
        <v>0</v>
      </c>
      <c r="W141" s="1035">
        <f t="shared" si="23"/>
        <v>2.5074476435778292</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5301.8888075139585</v>
      </c>
      <c r="L142" s="518">
        <f t="shared" si="34"/>
        <v>0.1</v>
      </c>
      <c r="M142" s="518">
        <f t="shared" si="28"/>
        <v>0.9</v>
      </c>
      <c r="N142" s="12">
        <f t="shared" si="35"/>
        <v>0</v>
      </c>
      <c r="O142" s="12">
        <f t="shared" si="35"/>
        <v>0</v>
      </c>
      <c r="P142" s="690">
        <f t="shared" si="32"/>
        <v>0.42415110460111677</v>
      </c>
      <c r="Q142" s="465">
        <f t="shared" si="21"/>
        <v>19.08679970705025</v>
      </c>
      <c r="R142" s="12"/>
      <c r="S142" s="1044">
        <f t="shared" si="22"/>
        <v>1.145207982423015</v>
      </c>
      <c r="T142" s="1033">
        <f t="shared" si="23"/>
        <v>0.93916394185028307</v>
      </c>
      <c r="U142" s="1034">
        <f t="shared" si="23"/>
        <v>42.262377383262731</v>
      </c>
      <c r="V142" s="1034">
        <f t="shared" si="23"/>
        <v>0</v>
      </c>
      <c r="W142" s="1035">
        <f t="shared" si="23"/>
        <v>2.5357426429957641</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5431.1284335047867</v>
      </c>
      <c r="L143" s="518">
        <f t="shared" si="34"/>
        <v>0.1</v>
      </c>
      <c r="M143" s="518">
        <f t="shared" si="28"/>
        <v>0.9</v>
      </c>
      <c r="N143" s="12">
        <f t="shared" si="35"/>
        <v>0</v>
      </c>
      <c r="O143" s="12">
        <f t="shared" si="35"/>
        <v>0</v>
      </c>
      <c r="P143" s="690">
        <f t="shared" si="32"/>
        <v>0.43449027468038304</v>
      </c>
      <c r="Q143" s="465">
        <f t="shared" si="21"/>
        <v>19.552062360617235</v>
      </c>
      <c r="R143" s="12"/>
      <c r="S143" s="1044">
        <f t="shared" si="22"/>
        <v>1.1731237416370339</v>
      </c>
      <c r="T143" s="1033">
        <f t="shared" si="23"/>
        <v>0.94950311192954939</v>
      </c>
      <c r="U143" s="1034">
        <f t="shared" si="23"/>
        <v>42.727640036829719</v>
      </c>
      <c r="V143" s="1034">
        <f t="shared" si="23"/>
        <v>0</v>
      </c>
      <c r="W143" s="1035">
        <f t="shared" si="23"/>
        <v>2.563658402209783</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5560.9569367717122</v>
      </c>
      <c r="L144" s="518">
        <f t="shared" si="34"/>
        <v>0.1</v>
      </c>
      <c r="M144" s="518">
        <f t="shared" si="28"/>
        <v>0.9</v>
      </c>
      <c r="N144" s="12">
        <f t="shared" si="35"/>
        <v>0</v>
      </c>
      <c r="O144" s="12">
        <f t="shared" si="35"/>
        <v>0</v>
      </c>
      <c r="P144" s="690">
        <f t="shared" si="32"/>
        <v>0.44487655494173706</v>
      </c>
      <c r="Q144" s="465">
        <f t="shared" si="21"/>
        <v>20.019444972378164</v>
      </c>
      <c r="R144" s="12"/>
      <c r="S144" s="1044">
        <f t="shared" si="22"/>
        <v>1.2011666983426899</v>
      </c>
      <c r="T144" s="1033">
        <f t="shared" si="23"/>
        <v>0.95988939219090341</v>
      </c>
      <c r="U144" s="1034">
        <f t="shared" si="23"/>
        <v>43.195022648590651</v>
      </c>
      <c r="V144" s="1034">
        <f t="shared" si="23"/>
        <v>0</v>
      </c>
      <c r="W144" s="1035">
        <f t="shared" si="23"/>
        <v>2.5917013589154392</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5691.9534474804905</v>
      </c>
      <c r="L145" s="518">
        <f t="shared" si="34"/>
        <v>0.1</v>
      </c>
      <c r="M145" s="518">
        <f t="shared" si="28"/>
        <v>0.9</v>
      </c>
      <c r="N145" s="12">
        <f t="shared" si="35"/>
        <v>0</v>
      </c>
      <c r="O145" s="12">
        <f t="shared" si="35"/>
        <v>0</v>
      </c>
      <c r="P145" s="690">
        <f t="shared" si="32"/>
        <v>0.45535627579843929</v>
      </c>
      <c r="Q145" s="465">
        <f t="shared" si="21"/>
        <v>20.491032410929765</v>
      </c>
      <c r="R145" s="12"/>
      <c r="S145" s="1044">
        <f t="shared" si="22"/>
        <v>1.2294619446557857</v>
      </c>
      <c r="T145" s="1033">
        <f t="shared" si="23"/>
        <v>0.97036911304760565</v>
      </c>
      <c r="U145" s="1034">
        <f t="shared" si="23"/>
        <v>43.666610087142246</v>
      </c>
      <c r="V145" s="1034">
        <f t="shared" si="23"/>
        <v>0</v>
      </c>
      <c r="W145" s="1035">
        <f t="shared" si="23"/>
        <v>2.6199966052285348</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5819.7117299764459</v>
      </c>
      <c r="L146" s="518">
        <f t="shared" si="34"/>
        <v>0.1</v>
      </c>
      <c r="M146" s="518">
        <f t="shared" si="28"/>
        <v>0.9</v>
      </c>
      <c r="N146" s="12">
        <f t="shared" si="35"/>
        <v>0</v>
      </c>
      <c r="O146" s="12">
        <f t="shared" si="35"/>
        <v>0</v>
      </c>
      <c r="P146" s="690">
        <f t="shared" si="32"/>
        <v>0.46557693839811576</v>
      </c>
      <c r="Q146" s="465">
        <f t="shared" si="21"/>
        <v>20.950962227915205</v>
      </c>
      <c r="R146" s="12"/>
      <c r="S146" s="1044">
        <f t="shared" si="22"/>
        <v>1.2570577336749122</v>
      </c>
      <c r="T146" s="1033">
        <f t="shared" si="23"/>
        <v>0.98058977564728211</v>
      </c>
      <c r="U146" s="1034">
        <f t="shared" si="23"/>
        <v>44.126539904127689</v>
      </c>
      <c r="V146" s="1034">
        <f t="shared" si="23"/>
        <v>0</v>
      </c>
      <c r="W146" s="1035">
        <f t="shared" si="23"/>
        <v>2.6475923942476616</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5941.06243645226</v>
      </c>
      <c r="L147" s="518">
        <f t="shared" si="34"/>
        <v>0.1</v>
      </c>
      <c r="M147" s="518">
        <f t="shared" si="28"/>
        <v>0.9</v>
      </c>
      <c r="N147" s="12">
        <f t="shared" si="35"/>
        <v>0</v>
      </c>
      <c r="O147" s="12">
        <f t="shared" si="35"/>
        <v>0</v>
      </c>
      <c r="P147" s="690">
        <f t="shared" si="32"/>
        <v>0.47528499491618087</v>
      </c>
      <c r="Q147" s="465">
        <f t="shared" si="21"/>
        <v>21.387824771228136</v>
      </c>
      <c r="R147" s="12"/>
      <c r="S147" s="1044">
        <f t="shared" si="22"/>
        <v>1.2832694862736882</v>
      </c>
      <c r="T147" s="1033">
        <f t="shared" si="23"/>
        <v>0.99029783216534728</v>
      </c>
      <c r="U147" s="1034">
        <f t="shared" si="23"/>
        <v>44.563402447440623</v>
      </c>
      <c r="V147" s="1034">
        <f t="shared" si="23"/>
        <v>0</v>
      </c>
      <c r="W147" s="1035">
        <f t="shared" si="23"/>
        <v>2.6738041468464373</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6050.6180426078954</v>
      </c>
      <c r="L148" s="520">
        <f t="shared" si="34"/>
        <v>0.1</v>
      </c>
      <c r="M148" s="520">
        <f t="shared" si="28"/>
        <v>0.9</v>
      </c>
      <c r="N148" s="1045">
        <f t="shared" si="35"/>
        <v>0</v>
      </c>
      <c r="O148" s="1045">
        <f t="shared" si="35"/>
        <v>0</v>
      </c>
      <c r="P148" s="1046">
        <f t="shared" si="32"/>
        <v>0.48404944340863171</v>
      </c>
      <c r="Q148" s="988">
        <f t="shared" si="21"/>
        <v>21.782224953388425</v>
      </c>
      <c r="R148" s="1045"/>
      <c r="S148" s="1047">
        <f t="shared" si="22"/>
        <v>1.3069334972033055</v>
      </c>
      <c r="T148" s="1048">
        <f t="shared" si="23"/>
        <v>0.99906228065779801</v>
      </c>
      <c r="U148" s="1049">
        <f t="shared" si="23"/>
        <v>44.957802629600906</v>
      </c>
      <c r="V148" s="1049">
        <f t="shared" si="23"/>
        <v>0</v>
      </c>
      <c r="W148" s="1050">
        <f t="shared" si="23"/>
        <v>2.6974681577760546</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2543.113142229256</v>
      </c>
      <c r="L151" s="518">
        <f>($L$154-$L$80)/($A$154-$A$80)+L150</f>
        <v>0.1</v>
      </c>
      <c r="M151" s="518">
        <f>($M$154-$M$80)/($A$154-$A$80)+M150</f>
        <v>0.9</v>
      </c>
      <c r="N151" s="12">
        <f t="shared" ref="N151:O166" si="44">N149</f>
        <v>0</v>
      </c>
      <c r="O151" s="12">
        <f t="shared" si="44"/>
        <v>0</v>
      </c>
      <c r="P151" s="690">
        <f t="shared" ref="P151:P182" si="45">L151*$D$5*K151/1000-N151</f>
        <v>0.20344905137834052</v>
      </c>
      <c r="Q151" s="465">
        <f t="shared" si="37"/>
        <v>9.1552073120253219</v>
      </c>
      <c r="R151" s="12"/>
      <c r="S151" s="1044">
        <f t="shared" si="38"/>
        <v>0.54931243872151925</v>
      </c>
      <c r="T151" s="1033">
        <f t="shared" si="39"/>
        <v>0.42805788838322423</v>
      </c>
      <c r="U151" s="1034">
        <f t="shared" si="39"/>
        <v>24.075651484492596</v>
      </c>
      <c r="V151" s="1034">
        <f t="shared" si="39"/>
        <v>0</v>
      </c>
      <c r="W151" s="1035">
        <f t="shared" si="39"/>
        <v>1.4445390890695555</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2549.6831128502363</v>
      </c>
      <c r="L152" s="518">
        <f>($L$154-$L$80)/($A$154-$A$80)+L151</f>
        <v>0.1</v>
      </c>
      <c r="M152" s="518">
        <f>($M$154-$M$80)/($A$154-$A$80)+M151</f>
        <v>0.9</v>
      </c>
      <c r="N152" s="12">
        <f t="shared" si="44"/>
        <v>0</v>
      </c>
      <c r="O152" s="12">
        <f t="shared" si="44"/>
        <v>0</v>
      </c>
      <c r="P152" s="690">
        <f t="shared" si="45"/>
        <v>0.20397464902801896</v>
      </c>
      <c r="Q152" s="465">
        <f t="shared" si="37"/>
        <v>9.1788592062608512</v>
      </c>
      <c r="R152" s="12"/>
      <c r="S152" s="1044">
        <f t="shared" si="38"/>
        <v>0.55073155237565108</v>
      </c>
      <c r="T152" s="1033">
        <f t="shared" si="39"/>
        <v>0.49949907676775251</v>
      </c>
      <c r="U152" s="1034">
        <f t="shared" si="39"/>
        <v>26.171513801295532</v>
      </c>
      <c r="V152" s="1034">
        <f t="shared" si="39"/>
        <v>0</v>
      </c>
      <c r="W152" s="1035">
        <f t="shared" si="39"/>
        <v>1.5702908280777319</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2965.1338977689375</v>
      </c>
      <c r="L153" s="518">
        <f>($L$154-$L$80)/($A$154-$A$80)+L152</f>
        <v>0.1</v>
      </c>
      <c r="M153" s="518">
        <f>($M$154-$M$80)/($A$154-$A$80)+M152</f>
        <v>0.9</v>
      </c>
      <c r="N153" s="12">
        <f t="shared" si="44"/>
        <v>0</v>
      </c>
      <c r="O153" s="12">
        <f t="shared" si="44"/>
        <v>0</v>
      </c>
      <c r="P153" s="690">
        <f t="shared" si="45"/>
        <v>0.23721071182151504</v>
      </c>
      <c r="Q153" s="465">
        <f t="shared" si="37"/>
        <v>10.674482031968175</v>
      </c>
      <c r="R153" s="12"/>
      <c r="S153" s="1044">
        <f t="shared" si="38"/>
        <v>0.64046892191809046</v>
      </c>
      <c r="T153" s="1033">
        <f t="shared" si="39"/>
        <v>0.65704007457341496</v>
      </c>
      <c r="U153" s="1034">
        <f t="shared" si="39"/>
        <v>31.899188704425338</v>
      </c>
      <c r="V153" s="1034">
        <f t="shared" si="39"/>
        <v>0</v>
      </c>
      <c r="W153" s="1035">
        <f t="shared" si="39"/>
        <v>1.9139513222655204</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3176.480943439507</v>
      </c>
      <c r="L154" s="518">
        <f>'Recycling - Case 2'!E31</f>
        <v>0.1</v>
      </c>
      <c r="M154" s="518">
        <f>'Recycling - Case 2'!F31</f>
        <v>0.9</v>
      </c>
      <c r="N154" s="12">
        <f t="shared" si="44"/>
        <v>0</v>
      </c>
      <c r="O154" s="12">
        <f t="shared" si="44"/>
        <v>0</v>
      </c>
      <c r="P154" s="690">
        <f t="shared" si="45"/>
        <v>0.25411847547516059</v>
      </c>
      <c r="Q154" s="465">
        <f t="shared" si="37"/>
        <v>11.435331396382226</v>
      </c>
      <c r="R154" s="12"/>
      <c r="S154" s="1044">
        <f t="shared" si="38"/>
        <v>0.68611988378293343</v>
      </c>
      <c r="T154" s="1033">
        <f t="shared" si="39"/>
        <v>0.76913131272432689</v>
      </c>
      <c r="U154" s="1034">
        <f t="shared" si="39"/>
        <v>34.610909072594708</v>
      </c>
      <c r="V154" s="1034">
        <f t="shared" si="39"/>
        <v>0</v>
      </c>
      <c r="W154" s="1035">
        <f t="shared" si="39"/>
        <v>2.0766545443556828</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3200.396146087689</v>
      </c>
      <c r="L155" s="518">
        <f>L154</f>
        <v>0.1</v>
      </c>
      <c r="M155" s="518">
        <f>M154</f>
        <v>0.9</v>
      </c>
      <c r="N155" s="12">
        <f t="shared" si="44"/>
        <v>0</v>
      </c>
      <c r="O155" s="12">
        <f t="shared" si="44"/>
        <v>0</v>
      </c>
      <c r="P155" s="690">
        <f t="shared" si="45"/>
        <v>0.25603169168701517</v>
      </c>
      <c r="Q155" s="465">
        <f t="shared" si="37"/>
        <v>11.521426125915681</v>
      </c>
      <c r="R155" s="12"/>
      <c r="S155" s="1044">
        <f t="shared" si="38"/>
        <v>0.69128556755494086</v>
      </c>
      <c r="T155" s="1033">
        <f t="shared" si="39"/>
        <v>0.77104452893618158</v>
      </c>
      <c r="U155" s="1034">
        <f t="shared" si="39"/>
        <v>34.697003802128165</v>
      </c>
      <c r="V155" s="1034">
        <f t="shared" si="39"/>
        <v>0</v>
      </c>
      <c r="W155" s="1035">
        <f t="shared" si="39"/>
        <v>2.0818202281276901</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3228.0117300196257</v>
      </c>
      <c r="L156" s="518">
        <f t="shared" ref="L156:M171" si="47">L155</f>
        <v>0.1</v>
      </c>
      <c r="M156" s="518">
        <f t="shared" si="47"/>
        <v>0.9</v>
      </c>
      <c r="N156" s="12">
        <f t="shared" si="44"/>
        <v>0</v>
      </c>
      <c r="O156" s="12">
        <f t="shared" si="44"/>
        <v>0</v>
      </c>
      <c r="P156" s="690">
        <f t="shared" si="45"/>
        <v>0.25824093840157014</v>
      </c>
      <c r="Q156" s="465">
        <f t="shared" si="37"/>
        <v>11.620842228070654</v>
      </c>
      <c r="R156" s="12"/>
      <c r="S156" s="1044">
        <f t="shared" si="38"/>
        <v>0.69725053368423917</v>
      </c>
      <c r="T156" s="1033">
        <f t="shared" si="39"/>
        <v>0.7732537756507365</v>
      </c>
      <c r="U156" s="1034">
        <f t="shared" si="39"/>
        <v>34.796419904283141</v>
      </c>
      <c r="V156" s="1034">
        <f t="shared" si="39"/>
        <v>0</v>
      </c>
      <c r="W156" s="1035">
        <f t="shared" si="39"/>
        <v>2.0877851942569885</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3262.9933015806118</v>
      </c>
      <c r="L157" s="518">
        <f t="shared" si="47"/>
        <v>0.1</v>
      </c>
      <c r="M157" s="518">
        <f t="shared" si="47"/>
        <v>0.9</v>
      </c>
      <c r="N157" s="12">
        <f t="shared" si="44"/>
        <v>0</v>
      </c>
      <c r="O157" s="12">
        <f t="shared" si="44"/>
        <v>0</v>
      </c>
      <c r="P157" s="690">
        <f t="shared" si="45"/>
        <v>0.26103946412644902</v>
      </c>
      <c r="Q157" s="465">
        <f t="shared" si="37"/>
        <v>11.746775885690203</v>
      </c>
      <c r="R157" s="12"/>
      <c r="S157" s="1044">
        <f t="shared" si="38"/>
        <v>0.70480655314141216</v>
      </c>
      <c r="T157" s="1033">
        <f t="shared" si="39"/>
        <v>0.77605230137561532</v>
      </c>
      <c r="U157" s="1034">
        <f t="shared" si="39"/>
        <v>34.922353561902689</v>
      </c>
      <c r="V157" s="1034">
        <f t="shared" si="39"/>
        <v>0</v>
      </c>
      <c r="W157" s="1035">
        <f t="shared" si="39"/>
        <v>2.0953412137141614</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3310.577955812766</v>
      </c>
      <c r="L158" s="518">
        <f t="shared" si="47"/>
        <v>0.1</v>
      </c>
      <c r="M158" s="518">
        <f t="shared" si="47"/>
        <v>0.9</v>
      </c>
      <c r="N158" s="12">
        <f t="shared" si="44"/>
        <v>0</v>
      </c>
      <c r="O158" s="12">
        <f t="shared" si="44"/>
        <v>0</v>
      </c>
      <c r="P158" s="690">
        <f t="shared" si="45"/>
        <v>0.26484623646502131</v>
      </c>
      <c r="Q158" s="465">
        <f t="shared" si="37"/>
        <v>11.918080640925959</v>
      </c>
      <c r="R158" s="12"/>
      <c r="S158" s="1044">
        <f t="shared" si="38"/>
        <v>0.71508483845555748</v>
      </c>
      <c r="T158" s="1033">
        <f t="shared" si="39"/>
        <v>0.77985907371418772</v>
      </c>
      <c r="U158" s="1034">
        <f t="shared" si="39"/>
        <v>35.093658317138441</v>
      </c>
      <c r="V158" s="1034">
        <f t="shared" si="39"/>
        <v>0</v>
      </c>
      <c r="W158" s="1035">
        <f t="shared" si="39"/>
        <v>2.1056194990283066</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3365.1926995327626</v>
      </c>
      <c r="L159" s="518">
        <f t="shared" si="47"/>
        <v>0.1</v>
      </c>
      <c r="M159" s="518">
        <f t="shared" si="47"/>
        <v>0.9</v>
      </c>
      <c r="N159" s="12">
        <f t="shared" si="44"/>
        <v>0</v>
      </c>
      <c r="O159" s="12">
        <f t="shared" si="44"/>
        <v>0</v>
      </c>
      <c r="P159" s="690">
        <f t="shared" si="45"/>
        <v>0.26921541596262111</v>
      </c>
      <c r="Q159" s="465">
        <f t="shared" si="37"/>
        <v>12.114693718317945</v>
      </c>
      <c r="R159" s="12"/>
      <c r="S159" s="1044">
        <f t="shared" si="38"/>
        <v>0.72688162309907667</v>
      </c>
      <c r="T159" s="1033">
        <f t="shared" si="39"/>
        <v>0.78422825321178746</v>
      </c>
      <c r="U159" s="1034">
        <f t="shared" si="39"/>
        <v>35.290271394530428</v>
      </c>
      <c r="V159" s="1034">
        <f t="shared" si="39"/>
        <v>0</v>
      </c>
      <c r="W159" s="1035">
        <f t="shared" si="39"/>
        <v>2.117416283671826</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3426.0698192483187</v>
      </c>
      <c r="L160" s="518">
        <f t="shared" si="47"/>
        <v>0.1</v>
      </c>
      <c r="M160" s="518">
        <f t="shared" si="47"/>
        <v>0.9</v>
      </c>
      <c r="N160" s="12">
        <f t="shared" si="44"/>
        <v>0</v>
      </c>
      <c r="O160" s="12">
        <f t="shared" si="44"/>
        <v>0</v>
      </c>
      <c r="P160" s="690">
        <f t="shared" si="45"/>
        <v>0.27408558553986556</v>
      </c>
      <c r="Q160" s="465">
        <f t="shared" si="37"/>
        <v>12.333851349293948</v>
      </c>
      <c r="R160" s="12"/>
      <c r="S160" s="1044">
        <f t="shared" si="38"/>
        <v>0.74003108095763681</v>
      </c>
      <c r="T160" s="1033">
        <f t="shared" si="39"/>
        <v>0.78909842278903186</v>
      </c>
      <c r="U160" s="1034">
        <f t="shared" si="39"/>
        <v>35.509429025506435</v>
      </c>
      <c r="V160" s="1034">
        <f t="shared" si="39"/>
        <v>0</v>
      </c>
      <c r="W160" s="1035">
        <f t="shared" si="39"/>
        <v>2.1305657415303858</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3500.7371228718334</v>
      </c>
      <c r="L161" s="518">
        <f t="shared" si="47"/>
        <v>0.1</v>
      </c>
      <c r="M161" s="518">
        <f t="shared" si="47"/>
        <v>0.9</v>
      </c>
      <c r="N161" s="12">
        <f t="shared" si="44"/>
        <v>0</v>
      </c>
      <c r="O161" s="12">
        <f t="shared" si="44"/>
        <v>0</v>
      </c>
      <c r="P161" s="690">
        <f t="shared" si="45"/>
        <v>0.28005896982974671</v>
      </c>
      <c r="Q161" s="465">
        <f t="shared" si="37"/>
        <v>12.6026536423386</v>
      </c>
      <c r="R161" s="12"/>
      <c r="S161" s="1044">
        <f t="shared" si="38"/>
        <v>0.75615921854031598</v>
      </c>
      <c r="T161" s="1033">
        <f t="shared" si="39"/>
        <v>0.79507180707891312</v>
      </c>
      <c r="U161" s="1034">
        <f t="shared" si="39"/>
        <v>35.778231318551086</v>
      </c>
      <c r="V161" s="1034">
        <f t="shared" si="39"/>
        <v>0</v>
      </c>
      <c r="W161" s="1035">
        <f t="shared" si="39"/>
        <v>2.146693879113065</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3590.2780147063067</v>
      </c>
      <c r="L162" s="518">
        <f t="shared" si="47"/>
        <v>0.1</v>
      </c>
      <c r="M162" s="518">
        <f t="shared" si="47"/>
        <v>0.9</v>
      </c>
      <c r="N162" s="12">
        <f t="shared" si="44"/>
        <v>0</v>
      </c>
      <c r="O162" s="12">
        <f t="shared" si="44"/>
        <v>0</v>
      </c>
      <c r="P162" s="690">
        <f t="shared" si="45"/>
        <v>0.28722224117650463</v>
      </c>
      <c r="Q162" s="465">
        <f t="shared" si="37"/>
        <v>12.925000852942706</v>
      </c>
      <c r="R162" s="12"/>
      <c r="S162" s="1044">
        <f t="shared" si="38"/>
        <v>0.77550005117656229</v>
      </c>
      <c r="T162" s="1033">
        <f t="shared" si="39"/>
        <v>0.80223507842567099</v>
      </c>
      <c r="U162" s="1034">
        <f t="shared" si="39"/>
        <v>36.100578529155186</v>
      </c>
      <c r="V162" s="1034">
        <f t="shared" si="39"/>
        <v>0</v>
      </c>
      <c r="W162" s="1035">
        <f t="shared" si="39"/>
        <v>2.1660347117493113</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3685.8364198477107</v>
      </c>
      <c r="L163" s="518">
        <f t="shared" si="47"/>
        <v>0.1</v>
      </c>
      <c r="M163" s="518">
        <f t="shared" si="47"/>
        <v>0.9</v>
      </c>
      <c r="N163" s="12">
        <f t="shared" si="44"/>
        <v>0</v>
      </c>
      <c r="O163" s="12">
        <f t="shared" si="44"/>
        <v>0</v>
      </c>
      <c r="P163" s="690">
        <f t="shared" si="45"/>
        <v>0.29486691358781691</v>
      </c>
      <c r="Q163" s="465">
        <f t="shared" si="37"/>
        <v>13.269011111451759</v>
      </c>
      <c r="R163" s="12"/>
      <c r="S163" s="1044">
        <f t="shared" si="38"/>
        <v>0.79614066668710548</v>
      </c>
      <c r="T163" s="1033">
        <f t="shared" si="39"/>
        <v>0.80987975083698327</v>
      </c>
      <c r="U163" s="1034">
        <f t="shared" si="39"/>
        <v>36.444588787664244</v>
      </c>
      <c r="V163" s="1034">
        <f t="shared" si="39"/>
        <v>0</v>
      </c>
      <c r="W163" s="1035">
        <f t="shared" si="39"/>
        <v>2.1866753272598545</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3788.234328305115</v>
      </c>
      <c r="L164" s="518">
        <f t="shared" si="47"/>
        <v>0.1</v>
      </c>
      <c r="M164" s="518">
        <f t="shared" si="47"/>
        <v>0.9</v>
      </c>
      <c r="N164" s="12">
        <f t="shared" si="44"/>
        <v>0</v>
      </c>
      <c r="O164" s="12">
        <f t="shared" si="44"/>
        <v>0</v>
      </c>
      <c r="P164" s="690">
        <f t="shared" si="45"/>
        <v>0.30305874626440926</v>
      </c>
      <c r="Q164" s="465">
        <f t="shared" si="37"/>
        <v>13.637643581898415</v>
      </c>
      <c r="R164" s="12"/>
      <c r="S164" s="1044">
        <f t="shared" si="38"/>
        <v>0.81825861491390484</v>
      </c>
      <c r="T164" s="1033">
        <f t="shared" si="39"/>
        <v>0.81807158351357567</v>
      </c>
      <c r="U164" s="1034">
        <f t="shared" si="39"/>
        <v>36.8132212581109</v>
      </c>
      <c r="V164" s="1034">
        <f t="shared" si="39"/>
        <v>0</v>
      </c>
      <c r="W164" s="1035">
        <f t="shared" si="39"/>
        <v>2.2087932754866539</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3895.5820571938461</v>
      </c>
      <c r="L165" s="518">
        <f t="shared" si="47"/>
        <v>0.1</v>
      </c>
      <c r="M165" s="518">
        <f t="shared" si="47"/>
        <v>0.9</v>
      </c>
      <c r="N165" s="12">
        <f t="shared" si="44"/>
        <v>0</v>
      </c>
      <c r="O165" s="12">
        <f t="shared" si="44"/>
        <v>0</v>
      </c>
      <c r="P165" s="690">
        <f t="shared" si="45"/>
        <v>0.31164656457550771</v>
      </c>
      <c r="Q165" s="465">
        <f t="shared" si="37"/>
        <v>14.024095405897846</v>
      </c>
      <c r="R165" s="12"/>
      <c r="S165" s="1044">
        <f t="shared" si="38"/>
        <v>0.84144572435387077</v>
      </c>
      <c r="T165" s="1033">
        <f t="shared" si="39"/>
        <v>0.82665940182467401</v>
      </c>
      <c r="U165" s="1034">
        <f t="shared" si="39"/>
        <v>37.19967308211033</v>
      </c>
      <c r="V165" s="1034">
        <f t="shared" si="39"/>
        <v>0</v>
      </c>
      <c r="W165" s="1035">
        <f t="shared" si="39"/>
        <v>2.23198038492662</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4008.3670564103172</v>
      </c>
      <c r="L166" s="518">
        <f t="shared" si="47"/>
        <v>0.1</v>
      </c>
      <c r="M166" s="518">
        <f t="shared" si="47"/>
        <v>0.9</v>
      </c>
      <c r="N166" s="12">
        <f t="shared" si="44"/>
        <v>0</v>
      </c>
      <c r="O166" s="12">
        <f t="shared" si="44"/>
        <v>0</v>
      </c>
      <c r="P166" s="690">
        <f t="shared" si="45"/>
        <v>0.32066936451282546</v>
      </c>
      <c r="Q166" s="465">
        <f t="shared" si="37"/>
        <v>14.430121403077143</v>
      </c>
      <c r="R166" s="12"/>
      <c r="S166" s="1044">
        <f t="shared" si="38"/>
        <v>0.86580728418462849</v>
      </c>
      <c r="T166" s="1033">
        <f t="shared" si="39"/>
        <v>0.83568220176199182</v>
      </c>
      <c r="U166" s="1034">
        <f t="shared" si="39"/>
        <v>37.605699079289629</v>
      </c>
      <c r="V166" s="1034">
        <f t="shared" si="39"/>
        <v>0</v>
      </c>
      <c r="W166" s="1035">
        <f t="shared" si="39"/>
        <v>2.2563419447573776</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4125.9438028135155</v>
      </c>
      <c r="L167" s="518">
        <f t="shared" si="47"/>
        <v>0.1</v>
      </c>
      <c r="M167" s="518">
        <f t="shared" si="47"/>
        <v>0.9</v>
      </c>
      <c r="N167" s="12">
        <f t="shared" ref="N167:O182" si="48">N165</f>
        <v>0</v>
      </c>
      <c r="O167" s="12">
        <f t="shared" si="48"/>
        <v>0</v>
      </c>
      <c r="P167" s="690">
        <f t="shared" si="45"/>
        <v>0.33007550422508131</v>
      </c>
      <c r="Q167" s="465">
        <f t="shared" si="37"/>
        <v>14.853397690128658</v>
      </c>
      <c r="R167" s="12"/>
      <c r="S167" s="1044">
        <f t="shared" si="38"/>
        <v>0.89120386140771934</v>
      </c>
      <c r="T167" s="1033">
        <f t="shared" si="39"/>
        <v>0.84508834147424761</v>
      </c>
      <c r="U167" s="1034">
        <f t="shared" si="39"/>
        <v>38.028975366341143</v>
      </c>
      <c r="V167" s="1034">
        <f t="shared" si="39"/>
        <v>0</v>
      </c>
      <c r="W167" s="1035">
        <f t="shared" si="39"/>
        <v>2.2817385219804684</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4244.9265034156306</v>
      </c>
      <c r="L168" s="518">
        <f t="shared" si="47"/>
        <v>0.1</v>
      </c>
      <c r="M168" s="518">
        <f t="shared" si="47"/>
        <v>0.9</v>
      </c>
      <c r="N168" s="12">
        <f t="shared" si="48"/>
        <v>0</v>
      </c>
      <c r="O168" s="12">
        <f t="shared" si="48"/>
        <v>0</v>
      </c>
      <c r="P168" s="690">
        <f t="shared" si="45"/>
        <v>0.33959412027325048</v>
      </c>
      <c r="Q168" s="465">
        <f t="shared" si="37"/>
        <v>15.281735412296269</v>
      </c>
      <c r="R168" s="12"/>
      <c r="S168" s="1044">
        <f t="shared" si="38"/>
        <v>0.91690412473777616</v>
      </c>
      <c r="T168" s="1033">
        <f t="shared" si="39"/>
        <v>0.85460695752241689</v>
      </c>
      <c r="U168" s="1034">
        <f t="shared" si="39"/>
        <v>38.457313088508755</v>
      </c>
      <c r="V168" s="1034">
        <f t="shared" si="39"/>
        <v>0</v>
      </c>
      <c r="W168" s="1035">
        <f t="shared" si="39"/>
        <v>2.3074387853105254</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4370.1045813381716</v>
      </c>
      <c r="L169" s="518">
        <f t="shared" si="47"/>
        <v>0.1</v>
      </c>
      <c r="M169" s="518">
        <f t="shared" si="47"/>
        <v>0.9</v>
      </c>
      <c r="N169" s="12">
        <f t="shared" si="48"/>
        <v>0</v>
      </c>
      <c r="O169" s="12">
        <f t="shared" si="48"/>
        <v>0</v>
      </c>
      <c r="P169" s="690">
        <f t="shared" si="45"/>
        <v>0.34960836650705379</v>
      </c>
      <c r="Q169" s="465">
        <f t="shared" si="37"/>
        <v>15.732376492817419</v>
      </c>
      <c r="R169" s="12"/>
      <c r="S169" s="1044">
        <f t="shared" si="38"/>
        <v>0.94394258956904498</v>
      </c>
      <c r="T169" s="1033">
        <f t="shared" si="39"/>
        <v>0.8646212037562202</v>
      </c>
      <c r="U169" s="1034">
        <f t="shared" si="39"/>
        <v>38.907954169029907</v>
      </c>
      <c r="V169" s="1034">
        <f t="shared" si="39"/>
        <v>0</v>
      </c>
      <c r="W169" s="1035">
        <f t="shared" si="39"/>
        <v>2.3344772501417941</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4501.2599777522119</v>
      </c>
      <c r="L170" s="518">
        <f t="shared" si="47"/>
        <v>0.1</v>
      </c>
      <c r="M170" s="518">
        <f t="shared" si="47"/>
        <v>0.9</v>
      </c>
      <c r="N170" s="12">
        <f t="shared" si="48"/>
        <v>0</v>
      </c>
      <c r="O170" s="12">
        <f t="shared" si="48"/>
        <v>0</v>
      </c>
      <c r="P170" s="690">
        <f t="shared" si="45"/>
        <v>0.36010079822017699</v>
      </c>
      <c r="Q170" s="465">
        <f t="shared" si="37"/>
        <v>16.204535919907961</v>
      </c>
      <c r="R170" s="12"/>
      <c r="S170" s="1044">
        <f t="shared" si="38"/>
        <v>0.97227215519447774</v>
      </c>
      <c r="T170" s="1033">
        <f t="shared" si="39"/>
        <v>0.8751136354693434</v>
      </c>
      <c r="U170" s="1034">
        <f t="shared" si="39"/>
        <v>39.380113596120445</v>
      </c>
      <c r="V170" s="1034">
        <f t="shared" si="39"/>
        <v>0</v>
      </c>
      <c r="W170" s="1035">
        <f t="shared" si="39"/>
        <v>2.3628068157672271</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4634.5022640663983</v>
      </c>
      <c r="L171" s="518">
        <f t="shared" si="47"/>
        <v>0.1</v>
      </c>
      <c r="M171" s="518">
        <f t="shared" si="47"/>
        <v>0.9</v>
      </c>
      <c r="N171" s="12">
        <f t="shared" si="48"/>
        <v>0</v>
      </c>
      <c r="O171" s="12">
        <f t="shared" si="48"/>
        <v>0</v>
      </c>
      <c r="P171" s="690">
        <f t="shared" si="45"/>
        <v>0.37076018112531195</v>
      </c>
      <c r="Q171" s="465">
        <f t="shared" si="37"/>
        <v>16.684208150639034</v>
      </c>
      <c r="R171" s="12"/>
      <c r="S171" s="1044">
        <f t="shared" si="38"/>
        <v>1.0010524890383421</v>
      </c>
      <c r="T171" s="1033">
        <f t="shared" si="39"/>
        <v>0.8857730183744783</v>
      </c>
      <c r="U171" s="1034">
        <f t="shared" si="39"/>
        <v>39.859785826851521</v>
      </c>
      <c r="V171" s="1034">
        <f t="shared" si="39"/>
        <v>0</v>
      </c>
      <c r="W171" s="1035">
        <f t="shared" si="39"/>
        <v>2.391587149611091</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4768.3812271582874</v>
      </c>
      <c r="L172" s="518">
        <f t="shared" ref="L172:M182" si="50">L171</f>
        <v>0.1</v>
      </c>
      <c r="M172" s="518">
        <f t="shared" si="50"/>
        <v>0.9</v>
      </c>
      <c r="N172" s="12">
        <f t="shared" si="48"/>
        <v>0</v>
      </c>
      <c r="O172" s="12">
        <f t="shared" si="48"/>
        <v>0</v>
      </c>
      <c r="P172" s="690">
        <f t="shared" si="45"/>
        <v>0.38147049817266304</v>
      </c>
      <c r="Q172" s="465">
        <f t="shared" si="37"/>
        <v>17.166172417769836</v>
      </c>
      <c r="R172" s="12"/>
      <c r="S172" s="1044">
        <f t="shared" si="38"/>
        <v>1.0299703450661901</v>
      </c>
      <c r="T172" s="1033">
        <f t="shared" si="39"/>
        <v>0.89648333542182934</v>
      </c>
      <c r="U172" s="1034">
        <f t="shared" si="39"/>
        <v>40.34175009398232</v>
      </c>
      <c r="V172" s="1034">
        <f t="shared" si="39"/>
        <v>0</v>
      </c>
      <c r="W172" s="1035">
        <f t="shared" si="39"/>
        <v>2.4205050056389394</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4902.4325319958352</v>
      </c>
      <c r="L173" s="518">
        <f t="shared" si="50"/>
        <v>0.1</v>
      </c>
      <c r="M173" s="518">
        <f t="shared" si="50"/>
        <v>0.9</v>
      </c>
      <c r="N173" s="12">
        <f t="shared" si="48"/>
        <v>0</v>
      </c>
      <c r="O173" s="12">
        <f t="shared" si="48"/>
        <v>0</v>
      </c>
      <c r="P173" s="690">
        <f t="shared" si="45"/>
        <v>0.39219460255966693</v>
      </c>
      <c r="Q173" s="465">
        <f t="shared" si="37"/>
        <v>17.648757115185006</v>
      </c>
      <c r="R173" s="12"/>
      <c r="S173" s="1044">
        <f t="shared" si="38"/>
        <v>1.0589254269111004</v>
      </c>
      <c r="T173" s="1033">
        <f t="shared" si="39"/>
        <v>0.90720743980883323</v>
      </c>
      <c r="U173" s="1034">
        <f t="shared" si="39"/>
        <v>40.82433479139749</v>
      </c>
      <c r="V173" s="1034">
        <f t="shared" si="39"/>
        <v>0</v>
      </c>
      <c r="W173" s="1035">
        <f t="shared" si="39"/>
        <v>2.4494600874838497</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5037.9343806700135</v>
      </c>
      <c r="L174" s="518">
        <f t="shared" si="50"/>
        <v>0.1</v>
      </c>
      <c r="M174" s="518">
        <f t="shared" si="50"/>
        <v>0.9</v>
      </c>
      <c r="N174" s="12">
        <f t="shared" si="48"/>
        <v>0</v>
      </c>
      <c r="O174" s="12">
        <f t="shared" si="48"/>
        <v>0</v>
      </c>
      <c r="P174" s="690">
        <f t="shared" si="45"/>
        <v>0.40303475045360115</v>
      </c>
      <c r="Q174" s="465">
        <f t="shared" si="37"/>
        <v>18.136563770412049</v>
      </c>
      <c r="R174" s="12"/>
      <c r="S174" s="1044">
        <f t="shared" si="38"/>
        <v>1.0881938262247228</v>
      </c>
      <c r="T174" s="1033">
        <f t="shared" si="39"/>
        <v>0.91804758770276751</v>
      </c>
      <c r="U174" s="1034">
        <f t="shared" si="39"/>
        <v>41.312141446624537</v>
      </c>
      <c r="V174" s="1034">
        <f t="shared" si="39"/>
        <v>0</v>
      </c>
      <c r="W174" s="1035">
        <f t="shared" si="39"/>
        <v>2.4787284867974719</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5170.8934398383335</v>
      </c>
      <c r="L175" s="518">
        <f t="shared" si="50"/>
        <v>0.1</v>
      </c>
      <c r="M175" s="518">
        <f t="shared" si="50"/>
        <v>0.9</v>
      </c>
      <c r="N175" s="12">
        <f t="shared" si="48"/>
        <v>0</v>
      </c>
      <c r="O175" s="12">
        <f t="shared" si="48"/>
        <v>0</v>
      </c>
      <c r="P175" s="690">
        <f t="shared" si="45"/>
        <v>0.41367147518706671</v>
      </c>
      <c r="Q175" s="465">
        <f t="shared" si="37"/>
        <v>18.615216383418002</v>
      </c>
      <c r="R175" s="12"/>
      <c r="S175" s="1044">
        <f t="shared" si="38"/>
        <v>1.1169129830050799</v>
      </c>
      <c r="T175" s="1033">
        <f t="shared" si="39"/>
        <v>0.92868431243623306</v>
      </c>
      <c r="U175" s="1034">
        <f t="shared" si="39"/>
        <v>41.790794059630485</v>
      </c>
      <c r="V175" s="1034">
        <f t="shared" si="39"/>
        <v>0</v>
      </c>
      <c r="W175" s="1035">
        <f t="shared" si="39"/>
        <v>2.5074476435778292</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5301.8888075139585</v>
      </c>
      <c r="L176" s="518">
        <f t="shared" si="50"/>
        <v>0.1</v>
      </c>
      <c r="M176" s="518">
        <f t="shared" si="50"/>
        <v>0.9</v>
      </c>
      <c r="N176" s="12">
        <f t="shared" si="48"/>
        <v>0</v>
      </c>
      <c r="O176" s="12">
        <f t="shared" si="48"/>
        <v>0</v>
      </c>
      <c r="P176" s="690">
        <f t="shared" si="45"/>
        <v>0.42415110460111677</v>
      </c>
      <c r="Q176" s="465">
        <f t="shared" si="37"/>
        <v>19.08679970705025</v>
      </c>
      <c r="R176" s="12"/>
      <c r="S176" s="1044">
        <f t="shared" si="38"/>
        <v>1.145207982423015</v>
      </c>
      <c r="T176" s="1033">
        <f t="shared" si="39"/>
        <v>0.93916394185028307</v>
      </c>
      <c r="U176" s="1034">
        <f t="shared" si="39"/>
        <v>42.262377383262731</v>
      </c>
      <c r="V176" s="1034">
        <f t="shared" si="39"/>
        <v>0</v>
      </c>
      <c r="W176" s="1035">
        <f t="shared" si="39"/>
        <v>2.5357426429957641</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5431.1284335047867</v>
      </c>
      <c r="L177" s="518">
        <f t="shared" si="50"/>
        <v>0.1</v>
      </c>
      <c r="M177" s="518">
        <f t="shared" si="50"/>
        <v>0.9</v>
      </c>
      <c r="N177" s="12">
        <f t="shared" si="48"/>
        <v>0</v>
      </c>
      <c r="O177" s="12">
        <f t="shared" si="48"/>
        <v>0</v>
      </c>
      <c r="P177" s="690">
        <f t="shared" si="45"/>
        <v>0.43449027468038304</v>
      </c>
      <c r="Q177" s="465">
        <f t="shared" si="37"/>
        <v>19.552062360617235</v>
      </c>
      <c r="R177" s="12"/>
      <c r="S177" s="1044">
        <f t="shared" si="38"/>
        <v>1.1731237416370339</v>
      </c>
      <c r="T177" s="1033">
        <f t="shared" si="39"/>
        <v>0.94950311192954939</v>
      </c>
      <c r="U177" s="1034">
        <f t="shared" si="39"/>
        <v>42.727640036829719</v>
      </c>
      <c r="V177" s="1034">
        <f t="shared" si="39"/>
        <v>0</v>
      </c>
      <c r="W177" s="1035">
        <f t="shared" si="39"/>
        <v>2.563658402209783</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5560.9569367717122</v>
      </c>
      <c r="L178" s="518">
        <f t="shared" si="50"/>
        <v>0.1</v>
      </c>
      <c r="M178" s="518">
        <f t="shared" si="50"/>
        <v>0.9</v>
      </c>
      <c r="N178" s="12">
        <f t="shared" si="48"/>
        <v>0</v>
      </c>
      <c r="O178" s="12">
        <f t="shared" si="48"/>
        <v>0</v>
      </c>
      <c r="P178" s="690">
        <f t="shared" si="45"/>
        <v>0.44487655494173706</v>
      </c>
      <c r="Q178" s="465">
        <f t="shared" si="37"/>
        <v>20.019444972378164</v>
      </c>
      <c r="R178" s="12"/>
      <c r="S178" s="1044">
        <f t="shared" si="38"/>
        <v>1.2011666983426899</v>
      </c>
      <c r="T178" s="1033">
        <f t="shared" si="39"/>
        <v>0.95988939219090341</v>
      </c>
      <c r="U178" s="1034">
        <f t="shared" si="39"/>
        <v>43.195022648590651</v>
      </c>
      <c r="V178" s="1034">
        <f t="shared" si="39"/>
        <v>0</v>
      </c>
      <c r="W178" s="1035">
        <f t="shared" si="39"/>
        <v>2.5917013589154392</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5691.9534474804905</v>
      </c>
      <c r="L179" s="518">
        <f t="shared" si="50"/>
        <v>0.1</v>
      </c>
      <c r="M179" s="518">
        <f t="shared" si="50"/>
        <v>0.9</v>
      </c>
      <c r="N179" s="12">
        <f t="shared" si="48"/>
        <v>0</v>
      </c>
      <c r="O179" s="12">
        <f t="shared" si="48"/>
        <v>0</v>
      </c>
      <c r="P179" s="690">
        <f t="shared" si="45"/>
        <v>0.45535627579843929</v>
      </c>
      <c r="Q179" s="465">
        <f t="shared" si="37"/>
        <v>20.491032410929765</v>
      </c>
      <c r="R179" s="12"/>
      <c r="S179" s="1044">
        <f t="shared" si="38"/>
        <v>1.2294619446557857</v>
      </c>
      <c r="T179" s="1033">
        <f t="shared" si="39"/>
        <v>0.97036911304760565</v>
      </c>
      <c r="U179" s="1034">
        <f t="shared" si="39"/>
        <v>43.666610087142246</v>
      </c>
      <c r="V179" s="1034">
        <f t="shared" si="39"/>
        <v>0</v>
      </c>
      <c r="W179" s="1035">
        <f t="shared" si="39"/>
        <v>2.6199966052285348</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5819.7117299764459</v>
      </c>
      <c r="L180" s="518">
        <f t="shared" si="50"/>
        <v>0.1</v>
      </c>
      <c r="M180" s="518">
        <f t="shared" si="50"/>
        <v>0.9</v>
      </c>
      <c r="N180" s="12">
        <f t="shared" si="48"/>
        <v>0</v>
      </c>
      <c r="O180" s="12">
        <f t="shared" si="48"/>
        <v>0</v>
      </c>
      <c r="P180" s="690">
        <f t="shared" si="45"/>
        <v>0.46557693839811576</v>
      </c>
      <c r="Q180" s="465">
        <f t="shared" si="37"/>
        <v>20.950962227915205</v>
      </c>
      <c r="R180" s="12"/>
      <c r="S180" s="1044">
        <f t="shared" si="38"/>
        <v>1.2570577336749122</v>
      </c>
      <c r="T180" s="1033">
        <f t="shared" si="39"/>
        <v>0.98058977564728211</v>
      </c>
      <c r="U180" s="1034">
        <f t="shared" si="39"/>
        <v>44.126539904127689</v>
      </c>
      <c r="V180" s="1034">
        <f t="shared" si="39"/>
        <v>0</v>
      </c>
      <c r="W180" s="1035">
        <f t="shared" si="39"/>
        <v>2.6475923942476616</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5941.06243645226</v>
      </c>
      <c r="L181" s="518">
        <f t="shared" si="50"/>
        <v>0.1</v>
      </c>
      <c r="M181" s="518">
        <f t="shared" si="50"/>
        <v>0.9</v>
      </c>
      <c r="N181" s="12">
        <f t="shared" si="48"/>
        <v>0</v>
      </c>
      <c r="O181" s="12">
        <f t="shared" si="48"/>
        <v>0</v>
      </c>
      <c r="P181" s="690">
        <f t="shared" si="45"/>
        <v>0.47528499491618087</v>
      </c>
      <c r="Q181" s="465">
        <f t="shared" si="37"/>
        <v>21.387824771228136</v>
      </c>
      <c r="R181" s="12"/>
      <c r="S181" s="1044">
        <f t="shared" si="38"/>
        <v>1.2832694862736882</v>
      </c>
      <c r="T181" s="1033">
        <f t="shared" si="39"/>
        <v>0.99029783216534728</v>
      </c>
      <c r="U181" s="1034">
        <f t="shared" si="39"/>
        <v>44.563402447440623</v>
      </c>
      <c r="V181" s="1034">
        <f t="shared" si="39"/>
        <v>0</v>
      </c>
      <c r="W181" s="1035">
        <f t="shared" si="39"/>
        <v>2.6738041468464373</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6050.6180426078954</v>
      </c>
      <c r="L182" s="520">
        <f t="shared" si="50"/>
        <v>0.1</v>
      </c>
      <c r="M182" s="520">
        <f t="shared" si="50"/>
        <v>0.9</v>
      </c>
      <c r="N182" s="1045">
        <f t="shared" si="48"/>
        <v>0</v>
      </c>
      <c r="O182" s="1045">
        <f t="shared" si="48"/>
        <v>0</v>
      </c>
      <c r="P182" s="1046">
        <f t="shared" si="45"/>
        <v>0.48404944340863171</v>
      </c>
      <c r="Q182" s="988">
        <f t="shared" si="37"/>
        <v>21.782224953388425</v>
      </c>
      <c r="R182" s="1045"/>
      <c r="S182" s="1047">
        <f t="shared" si="38"/>
        <v>1.3069334972033055</v>
      </c>
      <c r="T182" s="1048">
        <f t="shared" si="39"/>
        <v>0.99906228065779801</v>
      </c>
      <c r="U182" s="1049">
        <f t="shared" si="39"/>
        <v>44.957802629600906</v>
      </c>
      <c r="V182" s="1049">
        <f t="shared" si="39"/>
        <v>0</v>
      </c>
      <c r="W182" s="1050">
        <f t="shared" si="39"/>
        <v>2.6974681577760546</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2543.113142229256</v>
      </c>
      <c r="L185" s="518">
        <f>($L$188-$L$80)/($A$188-$A$80)+L184</f>
        <v>0.1</v>
      </c>
      <c r="M185" s="518">
        <f t="shared" ref="M185:M216" si="59">1-L185</f>
        <v>0.9</v>
      </c>
      <c r="N185" s="12">
        <f t="shared" ref="N185:O200" si="60">N183</f>
        <v>0</v>
      </c>
      <c r="O185" s="12">
        <f t="shared" si="60"/>
        <v>0</v>
      </c>
      <c r="P185" s="690">
        <f t="shared" si="54"/>
        <v>0.20344905137834052</v>
      </c>
      <c r="Q185" s="465">
        <f t="shared" si="55"/>
        <v>9.1552073120253219</v>
      </c>
      <c r="R185" s="12"/>
      <c r="S185" s="1044">
        <f t="shared" si="56"/>
        <v>0.54931243872151925</v>
      </c>
      <c r="T185" s="1033">
        <f t="shared" si="57"/>
        <v>0.42805788838322423</v>
      </c>
      <c r="U185" s="1034">
        <f t="shared" si="57"/>
        <v>24.075651484492596</v>
      </c>
      <c r="V185" s="1034">
        <f t="shared" si="57"/>
        <v>0</v>
      </c>
      <c r="W185" s="1035">
        <f t="shared" si="57"/>
        <v>1.4445390890695555</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2549.6831128502363</v>
      </c>
      <c r="L186" s="518">
        <f t="shared" ref="L186:L187" si="62">($L$188-$L$80)/($A$188-$A$80)+L185</f>
        <v>0.1</v>
      </c>
      <c r="M186" s="518">
        <f t="shared" si="59"/>
        <v>0.9</v>
      </c>
      <c r="N186" s="12">
        <f t="shared" si="60"/>
        <v>0</v>
      </c>
      <c r="O186" s="12">
        <f t="shared" si="60"/>
        <v>0</v>
      </c>
      <c r="P186" s="690">
        <f t="shared" si="54"/>
        <v>0.20397464902801896</v>
      </c>
      <c r="Q186" s="465">
        <f t="shared" si="55"/>
        <v>9.1788592062608512</v>
      </c>
      <c r="R186" s="12"/>
      <c r="S186" s="1044">
        <f t="shared" si="56"/>
        <v>0.55073155237565108</v>
      </c>
      <c r="T186" s="1033">
        <f t="shared" si="57"/>
        <v>0.49949907676775251</v>
      </c>
      <c r="U186" s="1034">
        <f t="shared" si="57"/>
        <v>26.171513801295532</v>
      </c>
      <c r="V186" s="1034">
        <f t="shared" si="57"/>
        <v>0</v>
      </c>
      <c r="W186" s="1035">
        <f t="shared" si="57"/>
        <v>1.5702908280777319</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2965.1338977689375</v>
      </c>
      <c r="L187" s="518">
        <f t="shared" si="62"/>
        <v>0.1</v>
      </c>
      <c r="M187" s="518">
        <f t="shared" si="59"/>
        <v>0.9</v>
      </c>
      <c r="N187" s="12">
        <f t="shared" si="60"/>
        <v>0</v>
      </c>
      <c r="O187" s="12">
        <f t="shared" si="60"/>
        <v>0</v>
      </c>
      <c r="P187" s="690">
        <f t="shared" si="54"/>
        <v>0.23721071182151504</v>
      </c>
      <c r="Q187" s="465">
        <f t="shared" si="55"/>
        <v>10.674482031968175</v>
      </c>
      <c r="R187" s="12"/>
      <c r="S187" s="1044">
        <f t="shared" si="56"/>
        <v>0.64046892191809046</v>
      </c>
      <c r="T187" s="1033">
        <f t="shared" si="57"/>
        <v>0.65704007457341496</v>
      </c>
      <c r="U187" s="1034">
        <f t="shared" si="57"/>
        <v>31.899188704425338</v>
      </c>
      <c r="V187" s="1034">
        <f t="shared" si="57"/>
        <v>0</v>
      </c>
      <c r="W187" s="1035">
        <f t="shared" si="57"/>
        <v>1.9139513222655204</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3176.480943439507</v>
      </c>
      <c r="L188" s="518">
        <f>'Recycling - Case 2'!E31</f>
        <v>0.1</v>
      </c>
      <c r="M188" s="518">
        <f t="shared" si="59"/>
        <v>0.9</v>
      </c>
      <c r="N188" s="12">
        <f t="shared" si="60"/>
        <v>0</v>
      </c>
      <c r="O188" s="12">
        <f t="shared" si="60"/>
        <v>0</v>
      </c>
      <c r="P188" s="690">
        <f t="shared" si="54"/>
        <v>0.25411847547516059</v>
      </c>
      <c r="Q188" s="465">
        <f t="shared" si="55"/>
        <v>11.435331396382226</v>
      </c>
      <c r="R188" s="12"/>
      <c r="S188" s="1044">
        <f t="shared" si="56"/>
        <v>0.68611988378293343</v>
      </c>
      <c r="T188" s="1033">
        <f t="shared" si="57"/>
        <v>0.76913131272432689</v>
      </c>
      <c r="U188" s="1034">
        <f t="shared" si="57"/>
        <v>34.610909072594708</v>
      </c>
      <c r="V188" s="1034">
        <f t="shared" si="57"/>
        <v>0</v>
      </c>
      <c r="W188" s="1035">
        <f t="shared" si="57"/>
        <v>2.0766545443556828</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3200.396146087689</v>
      </c>
      <c r="L189" s="518">
        <f>L188</f>
        <v>0.1</v>
      </c>
      <c r="M189" s="518">
        <f t="shared" si="59"/>
        <v>0.9</v>
      </c>
      <c r="N189" s="12">
        <f t="shared" si="60"/>
        <v>0</v>
      </c>
      <c r="O189" s="12">
        <f t="shared" si="60"/>
        <v>0</v>
      </c>
      <c r="P189" s="690">
        <f t="shared" si="54"/>
        <v>0.25603169168701517</v>
      </c>
      <c r="Q189" s="465">
        <f t="shared" si="55"/>
        <v>11.521426125915681</v>
      </c>
      <c r="R189" s="12"/>
      <c r="S189" s="1044">
        <f t="shared" si="56"/>
        <v>0.69128556755494086</v>
      </c>
      <c r="T189" s="1033">
        <f t="shared" si="57"/>
        <v>0.77104452893618158</v>
      </c>
      <c r="U189" s="1034">
        <f t="shared" si="57"/>
        <v>34.697003802128165</v>
      </c>
      <c r="V189" s="1034">
        <f t="shared" si="57"/>
        <v>0</v>
      </c>
      <c r="W189" s="1035">
        <f t="shared" si="57"/>
        <v>2.0818202281276901</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3228.0117300196257</v>
      </c>
      <c r="L190" s="518">
        <f t="shared" ref="L190:L216" si="64">L189</f>
        <v>0.1</v>
      </c>
      <c r="M190" s="518">
        <f t="shared" si="59"/>
        <v>0.9</v>
      </c>
      <c r="N190" s="12">
        <f t="shared" si="60"/>
        <v>0</v>
      </c>
      <c r="O190" s="12">
        <f t="shared" si="60"/>
        <v>0</v>
      </c>
      <c r="P190" s="690">
        <f t="shared" si="54"/>
        <v>0.25824093840157014</v>
      </c>
      <c r="Q190" s="465">
        <f t="shared" si="55"/>
        <v>11.620842228070654</v>
      </c>
      <c r="R190" s="12"/>
      <c r="S190" s="1044">
        <f t="shared" si="56"/>
        <v>0.69725053368423917</v>
      </c>
      <c r="T190" s="1033">
        <f t="shared" si="57"/>
        <v>0.7732537756507365</v>
      </c>
      <c r="U190" s="1034">
        <f t="shared" si="57"/>
        <v>34.796419904283141</v>
      </c>
      <c r="V190" s="1034">
        <f t="shared" si="57"/>
        <v>0</v>
      </c>
      <c r="W190" s="1035">
        <f t="shared" si="57"/>
        <v>2.0877851942569885</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3262.9933015806118</v>
      </c>
      <c r="L191" s="518">
        <f t="shared" si="64"/>
        <v>0.1</v>
      </c>
      <c r="M191" s="518">
        <f t="shared" si="59"/>
        <v>0.9</v>
      </c>
      <c r="N191" s="12">
        <f t="shared" si="60"/>
        <v>0</v>
      </c>
      <c r="O191" s="12">
        <f t="shared" si="60"/>
        <v>0</v>
      </c>
      <c r="P191" s="690">
        <f t="shared" si="54"/>
        <v>0.26103946412644902</v>
      </c>
      <c r="Q191" s="465">
        <f t="shared" si="55"/>
        <v>11.746775885690203</v>
      </c>
      <c r="R191" s="12"/>
      <c r="S191" s="1044">
        <f t="shared" si="56"/>
        <v>0.70480655314141216</v>
      </c>
      <c r="T191" s="1033">
        <f t="shared" si="57"/>
        <v>0.77605230137561532</v>
      </c>
      <c r="U191" s="1034">
        <f t="shared" si="57"/>
        <v>34.922353561902689</v>
      </c>
      <c r="V191" s="1034">
        <f t="shared" si="57"/>
        <v>0</v>
      </c>
      <c r="W191" s="1035">
        <f t="shared" si="57"/>
        <v>2.0953412137141614</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3310.577955812766</v>
      </c>
      <c r="L192" s="518">
        <f t="shared" si="64"/>
        <v>0.1</v>
      </c>
      <c r="M192" s="518">
        <f t="shared" si="59"/>
        <v>0.9</v>
      </c>
      <c r="N192" s="12">
        <f t="shared" si="60"/>
        <v>0</v>
      </c>
      <c r="O192" s="12">
        <f t="shared" si="60"/>
        <v>0</v>
      </c>
      <c r="P192" s="690">
        <f t="shared" si="54"/>
        <v>0.26484623646502131</v>
      </c>
      <c r="Q192" s="465">
        <f t="shared" si="55"/>
        <v>11.918080640925959</v>
      </c>
      <c r="R192" s="12"/>
      <c r="S192" s="1044">
        <f t="shared" si="56"/>
        <v>0.71508483845555748</v>
      </c>
      <c r="T192" s="1033">
        <f t="shared" si="57"/>
        <v>0.77985907371418772</v>
      </c>
      <c r="U192" s="1034">
        <f t="shared" si="57"/>
        <v>35.093658317138441</v>
      </c>
      <c r="V192" s="1034">
        <f t="shared" si="57"/>
        <v>0</v>
      </c>
      <c r="W192" s="1035">
        <f t="shared" si="57"/>
        <v>2.1056194990283066</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3365.1926995327626</v>
      </c>
      <c r="L193" s="518">
        <f t="shared" si="64"/>
        <v>0.1</v>
      </c>
      <c r="M193" s="518">
        <f t="shared" si="59"/>
        <v>0.9</v>
      </c>
      <c r="N193" s="12">
        <f t="shared" si="60"/>
        <v>0</v>
      </c>
      <c r="O193" s="12">
        <f t="shared" si="60"/>
        <v>0</v>
      </c>
      <c r="P193" s="690">
        <f t="shared" si="54"/>
        <v>0.26921541596262111</v>
      </c>
      <c r="Q193" s="465">
        <f t="shared" si="55"/>
        <v>12.114693718317945</v>
      </c>
      <c r="R193" s="12"/>
      <c r="S193" s="1044">
        <f t="shared" si="56"/>
        <v>0.72688162309907667</v>
      </c>
      <c r="T193" s="1033">
        <f t="shared" si="57"/>
        <v>0.78422825321178746</v>
      </c>
      <c r="U193" s="1034">
        <f t="shared" si="57"/>
        <v>35.290271394530428</v>
      </c>
      <c r="V193" s="1034">
        <f t="shared" si="57"/>
        <v>0</v>
      </c>
      <c r="W193" s="1035">
        <f t="shared" si="57"/>
        <v>2.117416283671826</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3426.0698192483187</v>
      </c>
      <c r="L194" s="518">
        <f t="shared" si="64"/>
        <v>0.1</v>
      </c>
      <c r="M194" s="518">
        <f t="shared" si="59"/>
        <v>0.9</v>
      </c>
      <c r="N194" s="12">
        <f t="shared" si="60"/>
        <v>0</v>
      </c>
      <c r="O194" s="12">
        <f t="shared" si="60"/>
        <v>0</v>
      </c>
      <c r="P194" s="690">
        <f t="shared" si="54"/>
        <v>0.27408558553986556</v>
      </c>
      <c r="Q194" s="465">
        <f t="shared" si="55"/>
        <v>12.333851349293948</v>
      </c>
      <c r="R194" s="12"/>
      <c r="S194" s="1044">
        <f t="shared" si="56"/>
        <v>0.74003108095763681</v>
      </c>
      <c r="T194" s="1033">
        <f t="shared" si="57"/>
        <v>0.78909842278903186</v>
      </c>
      <c r="U194" s="1034">
        <f t="shared" si="57"/>
        <v>35.509429025506435</v>
      </c>
      <c r="V194" s="1034">
        <f t="shared" si="57"/>
        <v>0</v>
      </c>
      <c r="W194" s="1035">
        <f t="shared" si="57"/>
        <v>2.1305657415303858</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3500.7371228718334</v>
      </c>
      <c r="L195" s="518">
        <f t="shared" si="64"/>
        <v>0.1</v>
      </c>
      <c r="M195" s="518">
        <f t="shared" si="59"/>
        <v>0.9</v>
      </c>
      <c r="N195" s="12">
        <f t="shared" si="60"/>
        <v>0</v>
      </c>
      <c r="O195" s="12">
        <f t="shared" si="60"/>
        <v>0</v>
      </c>
      <c r="P195" s="690">
        <f t="shared" si="54"/>
        <v>0.28005896982974671</v>
      </c>
      <c r="Q195" s="465">
        <f t="shared" si="55"/>
        <v>12.6026536423386</v>
      </c>
      <c r="R195" s="12"/>
      <c r="S195" s="1044">
        <f t="shared" si="56"/>
        <v>0.75615921854031598</v>
      </c>
      <c r="T195" s="1033">
        <f t="shared" si="57"/>
        <v>0.79507180707891312</v>
      </c>
      <c r="U195" s="1034">
        <f t="shared" si="57"/>
        <v>35.778231318551086</v>
      </c>
      <c r="V195" s="1034">
        <f t="shared" si="57"/>
        <v>0</v>
      </c>
      <c r="W195" s="1035">
        <f t="shared" si="57"/>
        <v>2.146693879113065</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3590.2780147063067</v>
      </c>
      <c r="L196" s="518">
        <f t="shared" si="64"/>
        <v>0.1</v>
      </c>
      <c r="M196" s="518">
        <f t="shared" si="59"/>
        <v>0.9</v>
      </c>
      <c r="N196" s="12">
        <f t="shared" si="60"/>
        <v>0</v>
      </c>
      <c r="O196" s="12">
        <f t="shared" si="60"/>
        <v>0</v>
      </c>
      <c r="P196" s="690">
        <f t="shared" si="54"/>
        <v>0.28722224117650463</v>
      </c>
      <c r="Q196" s="465">
        <f t="shared" si="55"/>
        <v>12.925000852942706</v>
      </c>
      <c r="R196" s="12"/>
      <c r="S196" s="1044">
        <f t="shared" si="56"/>
        <v>0.77550005117656229</v>
      </c>
      <c r="T196" s="1033">
        <f t="shared" si="57"/>
        <v>0.80223507842567099</v>
      </c>
      <c r="U196" s="1034">
        <f t="shared" si="57"/>
        <v>36.100578529155186</v>
      </c>
      <c r="V196" s="1034">
        <f t="shared" si="57"/>
        <v>0</v>
      </c>
      <c r="W196" s="1035">
        <f t="shared" si="57"/>
        <v>2.1660347117493113</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3685.8364198477107</v>
      </c>
      <c r="L197" s="518">
        <f t="shared" si="64"/>
        <v>0.1</v>
      </c>
      <c r="M197" s="518">
        <f t="shared" si="59"/>
        <v>0.9</v>
      </c>
      <c r="N197" s="12">
        <f t="shared" si="60"/>
        <v>0</v>
      </c>
      <c r="O197" s="12">
        <f t="shared" si="60"/>
        <v>0</v>
      </c>
      <c r="P197" s="690">
        <f t="shared" si="54"/>
        <v>0.29486691358781691</v>
      </c>
      <c r="Q197" s="465">
        <f t="shared" si="55"/>
        <v>13.269011111451759</v>
      </c>
      <c r="R197" s="12"/>
      <c r="S197" s="1044">
        <f t="shared" si="56"/>
        <v>0.79614066668710548</v>
      </c>
      <c r="T197" s="1033">
        <f t="shared" si="57"/>
        <v>0.80987975083698327</v>
      </c>
      <c r="U197" s="1034">
        <f t="shared" si="57"/>
        <v>36.444588787664244</v>
      </c>
      <c r="V197" s="1034">
        <f t="shared" si="57"/>
        <v>0</v>
      </c>
      <c r="W197" s="1035">
        <f t="shared" si="57"/>
        <v>2.1866753272598545</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3788.234328305115</v>
      </c>
      <c r="L198" s="518">
        <f t="shared" si="64"/>
        <v>0.1</v>
      </c>
      <c r="M198" s="518">
        <f t="shared" si="59"/>
        <v>0.9</v>
      </c>
      <c r="N198" s="12">
        <f t="shared" si="60"/>
        <v>0</v>
      </c>
      <c r="O198" s="12">
        <f t="shared" si="60"/>
        <v>0</v>
      </c>
      <c r="P198" s="690">
        <f t="shared" si="54"/>
        <v>0.30305874626440926</v>
      </c>
      <c r="Q198" s="465">
        <f t="shared" si="55"/>
        <v>13.637643581898415</v>
      </c>
      <c r="R198" s="12"/>
      <c r="S198" s="1044">
        <f t="shared" si="56"/>
        <v>0.81825861491390484</v>
      </c>
      <c r="T198" s="1033">
        <f t="shared" si="57"/>
        <v>0.81807158351357567</v>
      </c>
      <c r="U198" s="1034">
        <f t="shared" si="57"/>
        <v>36.8132212581109</v>
      </c>
      <c r="V198" s="1034">
        <f t="shared" si="57"/>
        <v>0</v>
      </c>
      <c r="W198" s="1035">
        <f t="shared" si="57"/>
        <v>2.2087932754866539</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3895.5820571938461</v>
      </c>
      <c r="L199" s="518">
        <f t="shared" si="64"/>
        <v>0.1</v>
      </c>
      <c r="M199" s="518">
        <f t="shared" si="59"/>
        <v>0.9</v>
      </c>
      <c r="N199" s="12">
        <f t="shared" si="60"/>
        <v>0</v>
      </c>
      <c r="O199" s="12">
        <f t="shared" si="60"/>
        <v>0</v>
      </c>
      <c r="P199" s="690">
        <f t="shared" si="54"/>
        <v>0.31164656457550771</v>
      </c>
      <c r="Q199" s="465">
        <f t="shared" si="55"/>
        <v>14.024095405897846</v>
      </c>
      <c r="R199" s="12"/>
      <c r="S199" s="1044">
        <f t="shared" si="56"/>
        <v>0.84144572435387077</v>
      </c>
      <c r="T199" s="1033">
        <f t="shared" si="57"/>
        <v>0.82665940182467401</v>
      </c>
      <c r="U199" s="1034">
        <f t="shared" si="57"/>
        <v>37.19967308211033</v>
      </c>
      <c r="V199" s="1034">
        <f t="shared" si="57"/>
        <v>0</v>
      </c>
      <c r="W199" s="1035">
        <f t="shared" si="57"/>
        <v>2.23198038492662</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4008.3670564103172</v>
      </c>
      <c r="L200" s="518">
        <f t="shared" si="64"/>
        <v>0.1</v>
      </c>
      <c r="M200" s="518">
        <f t="shared" si="59"/>
        <v>0.9</v>
      </c>
      <c r="N200" s="12">
        <f t="shared" si="60"/>
        <v>0</v>
      </c>
      <c r="O200" s="12">
        <f t="shared" si="60"/>
        <v>0</v>
      </c>
      <c r="P200" s="690">
        <f t="shared" si="54"/>
        <v>0.32066936451282546</v>
      </c>
      <c r="Q200" s="465">
        <f t="shared" si="55"/>
        <v>14.430121403077143</v>
      </c>
      <c r="R200" s="12"/>
      <c r="S200" s="1044">
        <f t="shared" si="56"/>
        <v>0.86580728418462849</v>
      </c>
      <c r="T200" s="1033">
        <f t="shared" si="57"/>
        <v>0.83568220176199182</v>
      </c>
      <c r="U200" s="1034">
        <f t="shared" si="57"/>
        <v>37.605699079289629</v>
      </c>
      <c r="V200" s="1034">
        <f t="shared" si="57"/>
        <v>0</v>
      </c>
      <c r="W200" s="1035">
        <f t="shared" si="57"/>
        <v>2.2563419447573776</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4125.9438028135155</v>
      </c>
      <c r="L201" s="518">
        <f t="shared" si="64"/>
        <v>0.1</v>
      </c>
      <c r="M201" s="518">
        <f t="shared" si="59"/>
        <v>0.9</v>
      </c>
      <c r="N201" s="12">
        <f t="shared" ref="N201:O216" si="65">N199</f>
        <v>0</v>
      </c>
      <c r="O201" s="12">
        <f t="shared" si="65"/>
        <v>0</v>
      </c>
      <c r="P201" s="690">
        <f t="shared" si="54"/>
        <v>0.33007550422508131</v>
      </c>
      <c r="Q201" s="465">
        <f t="shared" si="55"/>
        <v>14.853397690128658</v>
      </c>
      <c r="R201" s="12"/>
      <c r="S201" s="1044">
        <f t="shared" si="56"/>
        <v>0.89120386140771934</v>
      </c>
      <c r="T201" s="1033">
        <f t="shared" si="57"/>
        <v>0.84508834147424761</v>
      </c>
      <c r="U201" s="1034">
        <f t="shared" si="57"/>
        <v>38.028975366341143</v>
      </c>
      <c r="V201" s="1034">
        <f t="shared" si="57"/>
        <v>0</v>
      </c>
      <c r="W201" s="1035">
        <f t="shared" si="57"/>
        <v>2.2817385219804684</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4244.9265034156306</v>
      </c>
      <c r="L202" s="518">
        <f t="shared" si="64"/>
        <v>0.1</v>
      </c>
      <c r="M202" s="518">
        <f t="shared" si="59"/>
        <v>0.9</v>
      </c>
      <c r="N202" s="12">
        <f t="shared" si="65"/>
        <v>0</v>
      </c>
      <c r="O202" s="12">
        <f t="shared" si="65"/>
        <v>0</v>
      </c>
      <c r="P202" s="690">
        <f t="shared" si="54"/>
        <v>0.33959412027325048</v>
      </c>
      <c r="Q202" s="465">
        <f t="shared" si="55"/>
        <v>15.281735412296269</v>
      </c>
      <c r="R202" s="12"/>
      <c r="S202" s="1044">
        <f t="shared" si="56"/>
        <v>0.91690412473777616</v>
      </c>
      <c r="T202" s="1033">
        <f t="shared" si="57"/>
        <v>0.85460695752241689</v>
      </c>
      <c r="U202" s="1034">
        <f t="shared" si="57"/>
        <v>38.457313088508755</v>
      </c>
      <c r="V202" s="1034">
        <f t="shared" si="57"/>
        <v>0</v>
      </c>
      <c r="W202" s="1035">
        <f t="shared" si="57"/>
        <v>2.3074387853105254</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4370.1045813381716</v>
      </c>
      <c r="L203" s="518">
        <f t="shared" si="64"/>
        <v>0.1</v>
      </c>
      <c r="M203" s="518">
        <f t="shared" si="59"/>
        <v>0.9</v>
      </c>
      <c r="N203" s="12">
        <f t="shared" si="65"/>
        <v>0</v>
      </c>
      <c r="O203" s="12">
        <f t="shared" si="65"/>
        <v>0</v>
      </c>
      <c r="P203" s="690">
        <f t="shared" si="54"/>
        <v>0.34960836650705379</v>
      </c>
      <c r="Q203" s="465">
        <f t="shared" si="55"/>
        <v>15.732376492817419</v>
      </c>
      <c r="R203" s="12"/>
      <c r="S203" s="1044">
        <f t="shared" si="56"/>
        <v>0.94394258956904498</v>
      </c>
      <c r="T203" s="1033">
        <f t="shared" si="57"/>
        <v>0.8646212037562202</v>
      </c>
      <c r="U203" s="1034">
        <f t="shared" si="57"/>
        <v>38.907954169029907</v>
      </c>
      <c r="V203" s="1034">
        <f t="shared" si="57"/>
        <v>0</v>
      </c>
      <c r="W203" s="1035">
        <f t="shared" si="57"/>
        <v>2.3344772501417941</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4501.2599777522119</v>
      </c>
      <c r="L204" s="518">
        <f t="shared" si="64"/>
        <v>0.1</v>
      </c>
      <c r="M204" s="518">
        <f t="shared" si="59"/>
        <v>0.9</v>
      </c>
      <c r="N204" s="12">
        <f t="shared" si="65"/>
        <v>0</v>
      </c>
      <c r="O204" s="12">
        <f t="shared" si="65"/>
        <v>0</v>
      </c>
      <c r="P204" s="690">
        <f t="shared" si="54"/>
        <v>0.36010079822017699</v>
      </c>
      <c r="Q204" s="465">
        <f t="shared" si="55"/>
        <v>16.204535919907961</v>
      </c>
      <c r="R204" s="12"/>
      <c r="S204" s="1044">
        <f t="shared" si="56"/>
        <v>0.97227215519447774</v>
      </c>
      <c r="T204" s="1033">
        <f t="shared" si="57"/>
        <v>0.8751136354693434</v>
      </c>
      <c r="U204" s="1034">
        <f t="shared" si="57"/>
        <v>39.380113596120445</v>
      </c>
      <c r="V204" s="1034">
        <f t="shared" si="57"/>
        <v>0</v>
      </c>
      <c r="W204" s="1035">
        <f t="shared" si="57"/>
        <v>2.3628068157672271</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4634.5022640663983</v>
      </c>
      <c r="L205" s="518">
        <f t="shared" si="64"/>
        <v>0.1</v>
      </c>
      <c r="M205" s="518">
        <f t="shared" si="59"/>
        <v>0.9</v>
      </c>
      <c r="N205" s="12">
        <f t="shared" si="65"/>
        <v>0</v>
      </c>
      <c r="O205" s="12">
        <f t="shared" si="65"/>
        <v>0</v>
      </c>
      <c r="P205" s="690">
        <f t="shared" si="54"/>
        <v>0.37076018112531195</v>
      </c>
      <c r="Q205" s="465">
        <f t="shared" si="55"/>
        <v>16.684208150639034</v>
      </c>
      <c r="R205" s="12"/>
      <c r="S205" s="1044">
        <f t="shared" si="56"/>
        <v>1.0010524890383421</v>
      </c>
      <c r="T205" s="1033">
        <f t="shared" si="57"/>
        <v>0.8857730183744783</v>
      </c>
      <c r="U205" s="1034">
        <f t="shared" si="57"/>
        <v>39.859785826851521</v>
      </c>
      <c r="V205" s="1034">
        <f t="shared" si="57"/>
        <v>0</v>
      </c>
      <c r="W205" s="1035">
        <f t="shared" si="57"/>
        <v>2.391587149611091</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4768.3812271582874</v>
      </c>
      <c r="L206" s="518">
        <f t="shared" si="64"/>
        <v>0.1</v>
      </c>
      <c r="M206" s="518">
        <f t="shared" si="59"/>
        <v>0.9</v>
      </c>
      <c r="N206" s="12">
        <f t="shared" si="65"/>
        <v>0</v>
      </c>
      <c r="O206" s="12">
        <f t="shared" si="65"/>
        <v>0</v>
      </c>
      <c r="P206" s="690">
        <f t="shared" si="54"/>
        <v>0.38147049817266304</v>
      </c>
      <c r="Q206" s="465">
        <f t="shared" si="55"/>
        <v>17.166172417769836</v>
      </c>
      <c r="R206" s="12"/>
      <c r="S206" s="1044">
        <f t="shared" si="56"/>
        <v>1.0299703450661901</v>
      </c>
      <c r="T206" s="1033">
        <f t="shared" si="57"/>
        <v>0.89648333542182934</v>
      </c>
      <c r="U206" s="1034">
        <f t="shared" si="57"/>
        <v>40.34175009398232</v>
      </c>
      <c r="V206" s="1034">
        <f t="shared" si="57"/>
        <v>0</v>
      </c>
      <c r="W206" s="1035">
        <f t="shared" si="57"/>
        <v>2.4205050056389394</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4902.4325319958352</v>
      </c>
      <c r="L207" s="518">
        <f t="shared" si="64"/>
        <v>0.1</v>
      </c>
      <c r="M207" s="518">
        <f t="shared" si="59"/>
        <v>0.9</v>
      </c>
      <c r="N207" s="12">
        <f t="shared" si="65"/>
        <v>0</v>
      </c>
      <c r="O207" s="12">
        <f t="shared" si="65"/>
        <v>0</v>
      </c>
      <c r="P207" s="690">
        <f t="shared" si="54"/>
        <v>0.39219460255966693</v>
      </c>
      <c r="Q207" s="465">
        <f t="shared" si="55"/>
        <v>17.648757115185006</v>
      </c>
      <c r="R207" s="12"/>
      <c r="S207" s="1044">
        <f t="shared" si="56"/>
        <v>1.0589254269111004</v>
      </c>
      <c r="T207" s="1033">
        <f t="shared" si="57"/>
        <v>0.90720743980883323</v>
      </c>
      <c r="U207" s="1034">
        <f t="shared" si="57"/>
        <v>40.82433479139749</v>
      </c>
      <c r="V207" s="1034">
        <f t="shared" si="57"/>
        <v>0</v>
      </c>
      <c r="W207" s="1035">
        <f t="shared" si="57"/>
        <v>2.4494600874838497</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5037.9343806700135</v>
      </c>
      <c r="L208" s="518">
        <f t="shared" si="64"/>
        <v>0.1</v>
      </c>
      <c r="M208" s="518">
        <f t="shared" si="59"/>
        <v>0.9</v>
      </c>
      <c r="N208" s="12">
        <f t="shared" si="65"/>
        <v>0</v>
      </c>
      <c r="O208" s="12">
        <f t="shared" si="65"/>
        <v>0</v>
      </c>
      <c r="P208" s="690">
        <f t="shared" si="54"/>
        <v>0.40303475045360115</v>
      </c>
      <c r="Q208" s="465">
        <f t="shared" si="55"/>
        <v>18.136563770412049</v>
      </c>
      <c r="R208" s="12"/>
      <c r="S208" s="1044">
        <f t="shared" si="56"/>
        <v>1.0881938262247228</v>
      </c>
      <c r="T208" s="1033">
        <f t="shared" si="57"/>
        <v>0.91804758770276751</v>
      </c>
      <c r="U208" s="1034">
        <f t="shared" si="57"/>
        <v>41.312141446624537</v>
      </c>
      <c r="V208" s="1034">
        <f t="shared" si="57"/>
        <v>0</v>
      </c>
      <c r="W208" s="1035">
        <f t="shared" si="57"/>
        <v>2.4787284867974719</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5170.8934398383335</v>
      </c>
      <c r="L209" s="518">
        <f t="shared" si="64"/>
        <v>0.1</v>
      </c>
      <c r="M209" s="518">
        <f t="shared" si="59"/>
        <v>0.9</v>
      </c>
      <c r="N209" s="12">
        <f t="shared" si="65"/>
        <v>0</v>
      </c>
      <c r="O209" s="12">
        <f t="shared" si="65"/>
        <v>0</v>
      </c>
      <c r="P209" s="690">
        <f t="shared" si="54"/>
        <v>0.41367147518706671</v>
      </c>
      <c r="Q209" s="465">
        <f t="shared" si="55"/>
        <v>18.615216383418002</v>
      </c>
      <c r="R209" s="12"/>
      <c r="S209" s="1044">
        <f t="shared" si="56"/>
        <v>1.1169129830050799</v>
      </c>
      <c r="T209" s="1033">
        <f t="shared" si="57"/>
        <v>0.92868431243623306</v>
      </c>
      <c r="U209" s="1034">
        <f t="shared" si="57"/>
        <v>41.790794059630485</v>
      </c>
      <c r="V209" s="1034">
        <f t="shared" si="57"/>
        <v>0</v>
      </c>
      <c r="W209" s="1035">
        <f t="shared" si="57"/>
        <v>2.5074476435778292</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5301.8888075139585</v>
      </c>
      <c r="L210" s="518">
        <f t="shared" si="64"/>
        <v>0.1</v>
      </c>
      <c r="M210" s="518">
        <f t="shared" si="59"/>
        <v>0.9</v>
      </c>
      <c r="N210" s="12">
        <f t="shared" si="65"/>
        <v>0</v>
      </c>
      <c r="O210" s="12">
        <f t="shared" si="65"/>
        <v>0</v>
      </c>
      <c r="P210" s="690">
        <f t="shared" si="54"/>
        <v>0.42415110460111677</v>
      </c>
      <c r="Q210" s="465">
        <f t="shared" si="55"/>
        <v>19.08679970705025</v>
      </c>
      <c r="R210" s="12"/>
      <c r="S210" s="1044">
        <f t="shared" si="56"/>
        <v>1.145207982423015</v>
      </c>
      <c r="T210" s="1033">
        <f t="shared" si="57"/>
        <v>0.93916394185028307</v>
      </c>
      <c r="U210" s="1034">
        <f t="shared" si="57"/>
        <v>42.262377383262731</v>
      </c>
      <c r="V210" s="1034">
        <f t="shared" si="57"/>
        <v>0</v>
      </c>
      <c r="W210" s="1035">
        <f t="shared" si="57"/>
        <v>2.5357426429957641</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5431.1284335047867</v>
      </c>
      <c r="L211" s="518">
        <f t="shared" si="64"/>
        <v>0.1</v>
      </c>
      <c r="M211" s="518">
        <f t="shared" si="59"/>
        <v>0.9</v>
      </c>
      <c r="N211" s="12">
        <f t="shared" si="65"/>
        <v>0</v>
      </c>
      <c r="O211" s="12">
        <f t="shared" si="65"/>
        <v>0</v>
      </c>
      <c r="P211" s="690">
        <f t="shared" si="54"/>
        <v>0.43449027468038304</v>
      </c>
      <c r="Q211" s="465">
        <f t="shared" si="55"/>
        <v>19.552062360617235</v>
      </c>
      <c r="R211" s="12"/>
      <c r="S211" s="1044">
        <f t="shared" si="56"/>
        <v>1.1731237416370339</v>
      </c>
      <c r="T211" s="1033">
        <f t="shared" si="57"/>
        <v>0.94950311192954939</v>
      </c>
      <c r="U211" s="1034">
        <f t="shared" si="57"/>
        <v>42.727640036829719</v>
      </c>
      <c r="V211" s="1034">
        <f t="shared" si="57"/>
        <v>0</v>
      </c>
      <c r="W211" s="1035">
        <f t="shared" si="57"/>
        <v>2.563658402209783</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5560.9569367717122</v>
      </c>
      <c r="L212" s="518">
        <f t="shared" si="64"/>
        <v>0.1</v>
      </c>
      <c r="M212" s="518">
        <f t="shared" si="59"/>
        <v>0.9</v>
      </c>
      <c r="N212" s="12">
        <f t="shared" si="65"/>
        <v>0</v>
      </c>
      <c r="O212" s="12">
        <f t="shared" si="65"/>
        <v>0</v>
      </c>
      <c r="P212" s="690">
        <f t="shared" si="54"/>
        <v>0.44487655494173706</v>
      </c>
      <c r="Q212" s="465">
        <f t="shared" si="55"/>
        <v>20.019444972378164</v>
      </c>
      <c r="R212" s="12"/>
      <c r="S212" s="1044">
        <f t="shared" si="56"/>
        <v>1.2011666983426899</v>
      </c>
      <c r="T212" s="1033">
        <f t="shared" si="57"/>
        <v>0.95988939219090341</v>
      </c>
      <c r="U212" s="1034">
        <f t="shared" si="57"/>
        <v>43.195022648590651</v>
      </c>
      <c r="V212" s="1034">
        <f t="shared" si="57"/>
        <v>0</v>
      </c>
      <c r="W212" s="1035">
        <f t="shared" si="57"/>
        <v>2.5917013589154392</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5691.9534474804905</v>
      </c>
      <c r="L213" s="518">
        <f t="shared" si="64"/>
        <v>0.1</v>
      </c>
      <c r="M213" s="518">
        <f t="shared" si="59"/>
        <v>0.9</v>
      </c>
      <c r="N213" s="12">
        <f t="shared" si="65"/>
        <v>0</v>
      </c>
      <c r="O213" s="12">
        <f t="shared" si="65"/>
        <v>0</v>
      </c>
      <c r="P213" s="690">
        <f t="shared" si="54"/>
        <v>0.45535627579843929</v>
      </c>
      <c r="Q213" s="465">
        <f t="shared" si="55"/>
        <v>20.491032410929765</v>
      </c>
      <c r="R213" s="12"/>
      <c r="S213" s="1044">
        <f t="shared" si="56"/>
        <v>1.2294619446557857</v>
      </c>
      <c r="T213" s="1033">
        <f t="shared" si="57"/>
        <v>0.97036911304760565</v>
      </c>
      <c r="U213" s="1034">
        <f t="shared" si="57"/>
        <v>43.666610087142246</v>
      </c>
      <c r="V213" s="1034">
        <f t="shared" si="57"/>
        <v>0</v>
      </c>
      <c r="W213" s="1035">
        <f t="shared" si="57"/>
        <v>2.6199966052285348</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5819.7117299764459</v>
      </c>
      <c r="L214" s="518">
        <f t="shared" si="64"/>
        <v>0.1</v>
      </c>
      <c r="M214" s="518">
        <f t="shared" si="59"/>
        <v>0.9</v>
      </c>
      <c r="N214" s="12">
        <f t="shared" si="65"/>
        <v>0</v>
      </c>
      <c r="O214" s="12">
        <f t="shared" si="65"/>
        <v>0</v>
      </c>
      <c r="P214" s="690">
        <f t="shared" si="54"/>
        <v>0.46557693839811576</v>
      </c>
      <c r="Q214" s="465">
        <f t="shared" si="55"/>
        <v>20.950962227915205</v>
      </c>
      <c r="R214" s="12"/>
      <c r="S214" s="1044">
        <f t="shared" si="56"/>
        <v>1.2570577336749122</v>
      </c>
      <c r="T214" s="1033">
        <f t="shared" si="57"/>
        <v>0.98058977564728211</v>
      </c>
      <c r="U214" s="1034">
        <f t="shared" si="57"/>
        <v>44.126539904127689</v>
      </c>
      <c r="V214" s="1034">
        <f t="shared" si="57"/>
        <v>0</v>
      </c>
      <c r="W214" s="1035">
        <f t="shared" si="57"/>
        <v>2.6475923942476616</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5941.06243645226</v>
      </c>
      <c r="L215" s="518">
        <f t="shared" si="64"/>
        <v>0.1</v>
      </c>
      <c r="M215" s="518">
        <f t="shared" si="59"/>
        <v>0.9</v>
      </c>
      <c r="N215" s="12">
        <f t="shared" si="65"/>
        <v>0</v>
      </c>
      <c r="O215" s="12">
        <f t="shared" si="65"/>
        <v>0</v>
      </c>
      <c r="P215" s="690">
        <f t="shared" si="54"/>
        <v>0.47528499491618087</v>
      </c>
      <c r="Q215" s="465">
        <f t="shared" si="55"/>
        <v>21.387824771228136</v>
      </c>
      <c r="R215" s="12"/>
      <c r="S215" s="1044">
        <f t="shared" si="56"/>
        <v>1.2832694862736882</v>
      </c>
      <c r="T215" s="1033">
        <f t="shared" si="57"/>
        <v>0.99029783216534728</v>
      </c>
      <c r="U215" s="1034">
        <f t="shared" si="57"/>
        <v>44.563402447440623</v>
      </c>
      <c r="V215" s="1034">
        <f t="shared" si="57"/>
        <v>0</v>
      </c>
      <c r="W215" s="1035">
        <f t="shared" si="57"/>
        <v>2.6738041468464373</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6050.6180426078954</v>
      </c>
      <c r="L216" s="520">
        <f t="shared" si="64"/>
        <v>0.1</v>
      </c>
      <c r="M216" s="520">
        <f t="shared" si="59"/>
        <v>0.9</v>
      </c>
      <c r="N216" s="1045">
        <f t="shared" si="65"/>
        <v>0</v>
      </c>
      <c r="O216" s="1045">
        <f t="shared" si="65"/>
        <v>0</v>
      </c>
      <c r="P216" s="1046">
        <f t="shared" si="54"/>
        <v>0.48404944340863171</v>
      </c>
      <c r="Q216" s="988">
        <f t="shared" si="55"/>
        <v>21.782224953388425</v>
      </c>
      <c r="R216" s="1045"/>
      <c r="S216" s="1047">
        <f t="shared" si="56"/>
        <v>1.3069334972033055</v>
      </c>
      <c r="T216" s="1048">
        <f t="shared" si="57"/>
        <v>0.99906228065779801</v>
      </c>
      <c r="U216" s="1049">
        <f t="shared" si="57"/>
        <v>44.957802629600906</v>
      </c>
      <c r="V216" s="1049">
        <f t="shared" si="57"/>
        <v>0</v>
      </c>
      <c r="W216" s="1050">
        <f t="shared" si="57"/>
        <v>2.6974681577760546</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2543.113142229256</v>
      </c>
      <c r="L219" s="518">
        <f>($L$222-$L$80)/($A$222-$A$80)+L218</f>
        <v>0.26</v>
      </c>
      <c r="M219" s="518">
        <f>($M$222-$M$80)/($A$222-$A$80)+M218</f>
        <v>0.7400000000000001</v>
      </c>
      <c r="N219" s="12">
        <f t="shared" si="66"/>
        <v>0</v>
      </c>
      <c r="O219" s="12">
        <f t="shared" si="66"/>
        <v>0</v>
      </c>
      <c r="P219" s="690">
        <f t="shared" si="67"/>
        <v>0.52896753358368531</v>
      </c>
      <c r="Q219" s="465">
        <f t="shared" si="68"/>
        <v>7.5276149009985991</v>
      </c>
      <c r="R219" s="12"/>
      <c r="S219" s="1044">
        <f t="shared" si="69"/>
        <v>0.45165689405991588</v>
      </c>
      <c r="T219" s="1033">
        <f t="shared" si="70"/>
        <v>1.2669679980283033</v>
      </c>
      <c r="U219" s="1034">
        <f t="shared" si="70"/>
        <v>19.881100936267202</v>
      </c>
      <c r="V219" s="1034">
        <f t="shared" si="70"/>
        <v>0</v>
      </c>
      <c r="W219" s="1035">
        <f t="shared" si="70"/>
        <v>1.192866056176032</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2549.6831128502363</v>
      </c>
      <c r="L220" s="518">
        <f>($L$222-$L$80)/($A$222-$A$80)+L219</f>
        <v>0.34</v>
      </c>
      <c r="M220" s="518">
        <f>($M$222-$M$80)/($A$222-$A$80)+M219</f>
        <v>0.66000000000000014</v>
      </c>
      <c r="N220" s="12">
        <f t="shared" si="66"/>
        <v>0</v>
      </c>
      <c r="O220" s="12">
        <f t="shared" si="66"/>
        <v>0</v>
      </c>
      <c r="P220" s="690">
        <f t="shared" si="67"/>
        <v>0.6935138066952643</v>
      </c>
      <c r="Q220" s="465">
        <f t="shared" si="68"/>
        <v>6.7311634179246251</v>
      </c>
      <c r="R220" s="12"/>
      <c r="S220" s="1044">
        <f t="shared" si="69"/>
        <v>0.40386980507547754</v>
      </c>
      <c r="T220" s="1033">
        <f t="shared" si="70"/>
        <v>1.8756115176541988</v>
      </c>
      <c r="U220" s="1034">
        <f t="shared" si="70"/>
        <v>19.290951596863302</v>
      </c>
      <c r="V220" s="1034">
        <f t="shared" si="70"/>
        <v>0</v>
      </c>
      <c r="W220" s="1035">
        <f t="shared" si="70"/>
        <v>1.157457095811798</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2965.1338977689375</v>
      </c>
      <c r="L221" s="518">
        <f>($L$222-$L$80)/($A$222-$A$80)+L220</f>
        <v>0.42000000000000004</v>
      </c>
      <c r="M221" s="518">
        <f>($M$222-$M$80)/($A$222-$A$80)+M220</f>
        <v>0.58000000000000018</v>
      </c>
      <c r="N221" s="12">
        <f t="shared" si="66"/>
        <v>0</v>
      </c>
      <c r="O221" s="12">
        <f t="shared" si="66"/>
        <v>0</v>
      </c>
      <c r="P221" s="690">
        <f t="shared" si="67"/>
        <v>0.99628498965036316</v>
      </c>
      <c r="Q221" s="465">
        <f t="shared" si="68"/>
        <v>6.879110642823937</v>
      </c>
      <c r="R221" s="12"/>
      <c r="S221" s="1044">
        <f t="shared" si="69"/>
        <v>0.41274663856943622</v>
      </c>
      <c r="T221" s="1033">
        <f t="shared" si="70"/>
        <v>2.9088409755201301</v>
      </c>
      <c r="U221" s="1034">
        <f t="shared" si="70"/>
        <v>20.640184199691767</v>
      </c>
      <c r="V221" s="1034">
        <f t="shared" si="70"/>
        <v>0</v>
      </c>
      <c r="W221" s="1035">
        <f t="shared" si="70"/>
        <v>1.2384110519815059</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3176.480943439507</v>
      </c>
      <c r="L222" s="518">
        <f>'Recycling - Case 3'!G31</f>
        <v>0.5</v>
      </c>
      <c r="M222" s="518">
        <f>'Recycling - Case 3'!H31</f>
        <v>0.5</v>
      </c>
      <c r="N222" s="12">
        <f t="shared" si="66"/>
        <v>0</v>
      </c>
      <c r="O222" s="12">
        <f t="shared" si="66"/>
        <v>0</v>
      </c>
      <c r="P222" s="690">
        <f t="shared" si="67"/>
        <v>1.270592377375803</v>
      </c>
      <c r="Q222" s="465">
        <f t="shared" si="68"/>
        <v>6.3529618868790143</v>
      </c>
      <c r="R222" s="12"/>
      <c r="S222" s="1044">
        <f t="shared" si="69"/>
        <v>0.3811777132127408</v>
      </c>
      <c r="T222" s="1033">
        <f t="shared" si="70"/>
        <v>3.8456565636216347</v>
      </c>
      <c r="U222" s="1034">
        <f t="shared" si="70"/>
        <v>19.228282818108173</v>
      </c>
      <c r="V222" s="1034">
        <f t="shared" si="70"/>
        <v>0</v>
      </c>
      <c r="W222" s="1035">
        <f t="shared" si="70"/>
        <v>1.1536969690864902</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3200.396146087689</v>
      </c>
      <c r="L223" s="518">
        <f>L222</f>
        <v>0.5</v>
      </c>
      <c r="M223" s="518">
        <f>M222</f>
        <v>0.5</v>
      </c>
      <c r="N223" s="12">
        <f t="shared" si="66"/>
        <v>0</v>
      </c>
      <c r="O223" s="12">
        <f t="shared" si="66"/>
        <v>0</v>
      </c>
      <c r="P223" s="690">
        <f t="shared" si="67"/>
        <v>1.2801584584350758</v>
      </c>
      <c r="Q223" s="465">
        <f t="shared" si="68"/>
        <v>6.4007922921753782</v>
      </c>
      <c r="R223" s="12"/>
      <c r="S223" s="1044">
        <f t="shared" si="69"/>
        <v>0.38404753753052268</v>
      </c>
      <c r="T223" s="1033">
        <f t="shared" si="70"/>
        <v>3.8552226446809077</v>
      </c>
      <c r="U223" s="1034">
        <f t="shared" si="70"/>
        <v>19.276113223404536</v>
      </c>
      <c r="V223" s="1034">
        <f t="shared" si="70"/>
        <v>0</v>
      </c>
      <c r="W223" s="1035">
        <f t="shared" si="70"/>
        <v>1.1565667934042723</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3228.0117300196257</v>
      </c>
      <c r="L224" s="518">
        <f t="shared" ref="L224:M239" si="76">L223</f>
        <v>0.5</v>
      </c>
      <c r="M224" s="518">
        <f t="shared" si="76"/>
        <v>0.5</v>
      </c>
      <c r="N224" s="12">
        <f t="shared" si="66"/>
        <v>0</v>
      </c>
      <c r="O224" s="12">
        <f t="shared" si="66"/>
        <v>0</v>
      </c>
      <c r="P224" s="690">
        <f t="shared" si="67"/>
        <v>1.2912046920078504</v>
      </c>
      <c r="Q224" s="465">
        <f t="shared" si="68"/>
        <v>6.4560234600392512</v>
      </c>
      <c r="R224" s="12"/>
      <c r="S224" s="1044">
        <f t="shared" si="69"/>
        <v>0.3873614076023551</v>
      </c>
      <c r="T224" s="1033">
        <f t="shared" si="70"/>
        <v>3.866268878253682</v>
      </c>
      <c r="U224" s="1034">
        <f t="shared" si="70"/>
        <v>19.331344391268409</v>
      </c>
      <c r="V224" s="1034">
        <f t="shared" si="70"/>
        <v>0</v>
      </c>
      <c r="W224" s="1035">
        <f t="shared" si="70"/>
        <v>1.1598806634761045</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3262.9933015806118</v>
      </c>
      <c r="L225" s="518">
        <f t="shared" si="76"/>
        <v>0.5</v>
      </c>
      <c r="M225" s="518">
        <f t="shared" si="76"/>
        <v>0.5</v>
      </c>
      <c r="N225" s="12">
        <f t="shared" si="66"/>
        <v>0</v>
      </c>
      <c r="O225" s="12">
        <f t="shared" si="66"/>
        <v>0</v>
      </c>
      <c r="P225" s="690">
        <f t="shared" si="67"/>
        <v>1.3051973206322447</v>
      </c>
      <c r="Q225" s="465">
        <f t="shared" si="68"/>
        <v>6.5259866031612237</v>
      </c>
      <c r="R225" s="12"/>
      <c r="S225" s="1044">
        <f t="shared" si="69"/>
        <v>0.39155919618967339</v>
      </c>
      <c r="T225" s="1033">
        <f t="shared" si="70"/>
        <v>3.8802615068780764</v>
      </c>
      <c r="U225" s="1034">
        <f t="shared" si="70"/>
        <v>19.401307534390384</v>
      </c>
      <c r="V225" s="1034">
        <f t="shared" si="70"/>
        <v>0</v>
      </c>
      <c r="W225" s="1035">
        <f t="shared" si="70"/>
        <v>1.1640784520634229</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3310.577955812766</v>
      </c>
      <c r="L226" s="518">
        <f t="shared" si="76"/>
        <v>0.5</v>
      </c>
      <c r="M226" s="518">
        <f t="shared" si="76"/>
        <v>0.5</v>
      </c>
      <c r="N226" s="12">
        <f t="shared" si="66"/>
        <v>0</v>
      </c>
      <c r="O226" s="12">
        <f t="shared" si="66"/>
        <v>0</v>
      </c>
      <c r="P226" s="690">
        <f t="shared" si="67"/>
        <v>1.3242311823251065</v>
      </c>
      <c r="Q226" s="465">
        <f t="shared" si="68"/>
        <v>6.6211559116255323</v>
      </c>
      <c r="R226" s="12"/>
      <c r="S226" s="1044">
        <f t="shared" si="69"/>
        <v>0.39726935469753194</v>
      </c>
      <c r="T226" s="1033">
        <f t="shared" si="70"/>
        <v>3.8992953685709386</v>
      </c>
      <c r="U226" s="1034">
        <f t="shared" si="70"/>
        <v>19.49647684285469</v>
      </c>
      <c r="V226" s="1034">
        <f t="shared" si="70"/>
        <v>0</v>
      </c>
      <c r="W226" s="1035">
        <f t="shared" si="70"/>
        <v>1.1697886105712814</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3365.1926995327626</v>
      </c>
      <c r="L227" s="518">
        <f t="shared" si="76"/>
        <v>0.5</v>
      </c>
      <c r="M227" s="518">
        <f t="shared" si="76"/>
        <v>0.5</v>
      </c>
      <c r="N227" s="12">
        <f t="shared" si="66"/>
        <v>0</v>
      </c>
      <c r="O227" s="12">
        <f t="shared" si="66"/>
        <v>0</v>
      </c>
      <c r="P227" s="690">
        <f t="shared" si="67"/>
        <v>1.3460770798131052</v>
      </c>
      <c r="Q227" s="465">
        <f t="shared" si="68"/>
        <v>6.7303853990655256</v>
      </c>
      <c r="R227" s="12"/>
      <c r="S227" s="1044">
        <f t="shared" si="69"/>
        <v>0.40382312394393149</v>
      </c>
      <c r="T227" s="1033">
        <f t="shared" si="70"/>
        <v>3.9211412660589371</v>
      </c>
      <c r="U227" s="1034">
        <f t="shared" si="70"/>
        <v>19.605706330294684</v>
      </c>
      <c r="V227" s="1034">
        <f t="shared" si="70"/>
        <v>0</v>
      </c>
      <c r="W227" s="1035">
        <f t="shared" si="70"/>
        <v>1.1763423798176809</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3426.0698192483187</v>
      </c>
      <c r="L228" s="518">
        <f t="shared" si="76"/>
        <v>0.5</v>
      </c>
      <c r="M228" s="518">
        <f t="shared" si="76"/>
        <v>0.5</v>
      </c>
      <c r="N228" s="12">
        <f t="shared" si="66"/>
        <v>0</v>
      </c>
      <c r="O228" s="12">
        <f t="shared" si="66"/>
        <v>0</v>
      </c>
      <c r="P228" s="690">
        <f t="shared" si="67"/>
        <v>1.3704279276993274</v>
      </c>
      <c r="Q228" s="465">
        <f t="shared" si="68"/>
        <v>6.8521396384966371</v>
      </c>
      <c r="R228" s="12"/>
      <c r="S228" s="1044">
        <f t="shared" si="69"/>
        <v>0.4111283783097982</v>
      </c>
      <c r="T228" s="1033">
        <f t="shared" si="70"/>
        <v>3.9454921139451593</v>
      </c>
      <c r="U228" s="1034">
        <f t="shared" si="70"/>
        <v>19.727460569725796</v>
      </c>
      <c r="V228" s="1034">
        <f t="shared" si="70"/>
        <v>0</v>
      </c>
      <c r="W228" s="1035">
        <f t="shared" si="70"/>
        <v>1.1836476341835476</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3500.7371228718334</v>
      </c>
      <c r="L229" s="518">
        <f t="shared" si="76"/>
        <v>0.5</v>
      </c>
      <c r="M229" s="518">
        <f t="shared" si="76"/>
        <v>0.5</v>
      </c>
      <c r="N229" s="12">
        <f t="shared" si="66"/>
        <v>0</v>
      </c>
      <c r="O229" s="12">
        <f t="shared" si="66"/>
        <v>0</v>
      </c>
      <c r="P229" s="690">
        <f t="shared" si="67"/>
        <v>1.4002948491487335</v>
      </c>
      <c r="Q229" s="465">
        <f t="shared" si="68"/>
        <v>7.0014742457436672</v>
      </c>
      <c r="R229" s="12"/>
      <c r="S229" s="1044">
        <f t="shared" si="69"/>
        <v>0.42008845474461998</v>
      </c>
      <c r="T229" s="1033">
        <f t="shared" si="70"/>
        <v>3.9753590353945656</v>
      </c>
      <c r="U229" s="1034">
        <f t="shared" si="70"/>
        <v>19.876795176972827</v>
      </c>
      <c r="V229" s="1034">
        <f t="shared" si="70"/>
        <v>0</v>
      </c>
      <c r="W229" s="1035">
        <f t="shared" si="70"/>
        <v>1.1926077106183695</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3590.2780147063067</v>
      </c>
      <c r="L230" s="518">
        <f t="shared" si="76"/>
        <v>0.5</v>
      </c>
      <c r="M230" s="518">
        <f t="shared" si="76"/>
        <v>0.5</v>
      </c>
      <c r="N230" s="12">
        <f t="shared" si="66"/>
        <v>0</v>
      </c>
      <c r="O230" s="12">
        <f t="shared" si="66"/>
        <v>0</v>
      </c>
      <c r="P230" s="690">
        <f t="shared" si="67"/>
        <v>1.4361112058825229</v>
      </c>
      <c r="Q230" s="465">
        <f t="shared" si="68"/>
        <v>7.1805560294126138</v>
      </c>
      <c r="R230" s="12"/>
      <c r="S230" s="1044">
        <f t="shared" si="69"/>
        <v>0.43083336176475678</v>
      </c>
      <c r="T230" s="1033">
        <f t="shared" si="70"/>
        <v>4.0111753921283544</v>
      </c>
      <c r="U230" s="1034">
        <f t="shared" si="70"/>
        <v>20.055876960641772</v>
      </c>
      <c r="V230" s="1034">
        <f t="shared" si="70"/>
        <v>0</v>
      </c>
      <c r="W230" s="1035">
        <f t="shared" si="70"/>
        <v>1.2033526176385063</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3685.8364198477107</v>
      </c>
      <c r="L231" s="518">
        <f t="shared" si="76"/>
        <v>0.5</v>
      </c>
      <c r="M231" s="518">
        <f t="shared" si="76"/>
        <v>0.5</v>
      </c>
      <c r="N231" s="12">
        <f t="shared" si="66"/>
        <v>0</v>
      </c>
      <c r="O231" s="12">
        <f t="shared" si="66"/>
        <v>0</v>
      </c>
      <c r="P231" s="690">
        <f t="shared" si="67"/>
        <v>1.4743345679390842</v>
      </c>
      <c r="Q231" s="465">
        <f t="shared" si="68"/>
        <v>7.371672839695421</v>
      </c>
      <c r="R231" s="12"/>
      <c r="S231" s="1044">
        <f t="shared" si="69"/>
        <v>0.44230037038172526</v>
      </c>
      <c r="T231" s="1033">
        <f t="shared" si="70"/>
        <v>4.0493987541849163</v>
      </c>
      <c r="U231" s="1034">
        <f t="shared" si="70"/>
        <v>20.246993770924579</v>
      </c>
      <c r="V231" s="1034">
        <f t="shared" si="70"/>
        <v>0</v>
      </c>
      <c r="W231" s="1035">
        <f t="shared" si="70"/>
        <v>1.2148196262554747</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3788.234328305115</v>
      </c>
      <c r="L232" s="518">
        <f t="shared" si="76"/>
        <v>0.5</v>
      </c>
      <c r="M232" s="518">
        <f t="shared" si="76"/>
        <v>0.5</v>
      </c>
      <c r="N232" s="12">
        <f t="shared" si="66"/>
        <v>0</v>
      </c>
      <c r="O232" s="12">
        <f t="shared" si="66"/>
        <v>0</v>
      </c>
      <c r="P232" s="690">
        <f t="shared" si="67"/>
        <v>1.515293731322046</v>
      </c>
      <c r="Q232" s="465">
        <f t="shared" si="68"/>
        <v>7.5764686566102304</v>
      </c>
      <c r="R232" s="12"/>
      <c r="S232" s="1044">
        <f t="shared" si="69"/>
        <v>0.45458811939661375</v>
      </c>
      <c r="T232" s="1033">
        <f t="shared" si="70"/>
        <v>4.0903579175678777</v>
      </c>
      <c r="U232" s="1034">
        <f t="shared" si="70"/>
        <v>20.451789587839389</v>
      </c>
      <c r="V232" s="1034">
        <f t="shared" si="70"/>
        <v>0</v>
      </c>
      <c r="W232" s="1035">
        <f t="shared" si="70"/>
        <v>1.2271073752703632</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3895.5820571938461</v>
      </c>
      <c r="L233" s="518">
        <f t="shared" si="76"/>
        <v>0.5</v>
      </c>
      <c r="M233" s="518">
        <f t="shared" si="76"/>
        <v>0.5</v>
      </c>
      <c r="N233" s="12">
        <f t="shared" si="66"/>
        <v>0</v>
      </c>
      <c r="O233" s="12">
        <f t="shared" si="66"/>
        <v>0</v>
      </c>
      <c r="P233" s="690">
        <f t="shared" si="67"/>
        <v>1.5582328228775386</v>
      </c>
      <c r="Q233" s="465">
        <f t="shared" si="68"/>
        <v>7.7911641143876924</v>
      </c>
      <c r="R233" s="12"/>
      <c r="S233" s="1044">
        <f t="shared" si="69"/>
        <v>0.46746984686326154</v>
      </c>
      <c r="T233" s="1033">
        <f t="shared" si="70"/>
        <v>4.1332970091233703</v>
      </c>
      <c r="U233" s="1034">
        <f t="shared" si="70"/>
        <v>20.666485045616852</v>
      </c>
      <c r="V233" s="1034">
        <f t="shared" si="70"/>
        <v>0</v>
      </c>
      <c r="W233" s="1035">
        <f t="shared" si="70"/>
        <v>1.2399891027370109</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4008.3670564103172</v>
      </c>
      <c r="L234" s="518">
        <f t="shared" si="76"/>
        <v>0.5</v>
      </c>
      <c r="M234" s="518">
        <f t="shared" si="76"/>
        <v>0.5</v>
      </c>
      <c r="N234" s="12">
        <f t="shared" ref="N234:O249" si="77">N96</f>
        <v>0</v>
      </c>
      <c r="O234" s="12">
        <f t="shared" si="77"/>
        <v>0</v>
      </c>
      <c r="P234" s="690">
        <f t="shared" si="67"/>
        <v>1.603346822564127</v>
      </c>
      <c r="Q234" s="465">
        <f t="shared" si="68"/>
        <v>8.0167341128206342</v>
      </c>
      <c r="R234" s="12"/>
      <c r="S234" s="1044">
        <f t="shared" si="69"/>
        <v>0.48100404676923808</v>
      </c>
      <c r="T234" s="1033">
        <f t="shared" si="70"/>
        <v>4.1784110088099586</v>
      </c>
      <c r="U234" s="1034">
        <f t="shared" si="70"/>
        <v>20.892055044049791</v>
      </c>
      <c r="V234" s="1034">
        <f t="shared" si="70"/>
        <v>0</v>
      </c>
      <c r="W234" s="1035">
        <f t="shared" si="70"/>
        <v>1.2535233026429875</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4125.9438028135155</v>
      </c>
      <c r="L235" s="518">
        <f t="shared" si="76"/>
        <v>0.5</v>
      </c>
      <c r="M235" s="518">
        <f t="shared" si="76"/>
        <v>0.5</v>
      </c>
      <c r="N235" s="12">
        <f t="shared" si="77"/>
        <v>0</v>
      </c>
      <c r="O235" s="12">
        <f t="shared" si="77"/>
        <v>0</v>
      </c>
      <c r="P235" s="690">
        <f t="shared" si="67"/>
        <v>1.6503775211254061</v>
      </c>
      <c r="Q235" s="465">
        <f t="shared" si="68"/>
        <v>8.2518876056270312</v>
      </c>
      <c r="R235" s="12"/>
      <c r="S235" s="1044">
        <f t="shared" si="69"/>
        <v>0.49511325633762188</v>
      </c>
      <c r="T235" s="1033">
        <f t="shared" si="70"/>
        <v>4.225441707371238</v>
      </c>
      <c r="U235" s="1034">
        <f t="shared" si="70"/>
        <v>21.127208536856187</v>
      </c>
      <c r="V235" s="1034">
        <f t="shared" si="70"/>
        <v>0</v>
      </c>
      <c r="W235" s="1035">
        <f t="shared" si="70"/>
        <v>1.2676325122113714</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4244.9265034156306</v>
      </c>
      <c r="L236" s="518">
        <f t="shared" si="76"/>
        <v>0.5</v>
      </c>
      <c r="M236" s="518">
        <f t="shared" si="76"/>
        <v>0.5</v>
      </c>
      <c r="N236" s="12">
        <f t="shared" si="77"/>
        <v>0</v>
      </c>
      <c r="O236" s="12">
        <f t="shared" si="77"/>
        <v>0</v>
      </c>
      <c r="P236" s="690">
        <f t="shared" si="67"/>
        <v>1.6979706013662523</v>
      </c>
      <c r="Q236" s="465">
        <f t="shared" si="68"/>
        <v>8.489853006831261</v>
      </c>
      <c r="R236" s="12"/>
      <c r="S236" s="1044">
        <f t="shared" si="69"/>
        <v>0.50939118040987563</v>
      </c>
      <c r="T236" s="1033">
        <f t="shared" si="70"/>
        <v>4.273034787612084</v>
      </c>
      <c r="U236" s="1034">
        <f t="shared" si="70"/>
        <v>21.365173938060419</v>
      </c>
      <c r="V236" s="1034">
        <f t="shared" si="70"/>
        <v>0</v>
      </c>
      <c r="W236" s="1035">
        <f t="shared" si="70"/>
        <v>1.2819104362836251</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4370.1045813381716</v>
      </c>
      <c r="L237" s="518">
        <f t="shared" si="76"/>
        <v>0.5</v>
      </c>
      <c r="M237" s="518">
        <f t="shared" si="76"/>
        <v>0.5</v>
      </c>
      <c r="N237" s="12">
        <f t="shared" si="77"/>
        <v>0</v>
      </c>
      <c r="O237" s="12">
        <f t="shared" si="77"/>
        <v>0</v>
      </c>
      <c r="P237" s="690">
        <f t="shared" si="67"/>
        <v>1.7480418325352687</v>
      </c>
      <c r="Q237" s="465">
        <f t="shared" si="68"/>
        <v>8.7402091626763436</v>
      </c>
      <c r="R237" s="12"/>
      <c r="S237" s="1044">
        <f t="shared" si="69"/>
        <v>0.52441254976058049</v>
      </c>
      <c r="T237" s="1033">
        <f t="shared" si="70"/>
        <v>4.3231060187811003</v>
      </c>
      <c r="U237" s="1034">
        <f t="shared" si="70"/>
        <v>21.615530093905502</v>
      </c>
      <c r="V237" s="1034">
        <f t="shared" si="70"/>
        <v>0</v>
      </c>
      <c r="W237" s="1035">
        <f t="shared" si="70"/>
        <v>1.29693180563433</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4501.2599777522119</v>
      </c>
      <c r="L238" s="518">
        <f t="shared" si="76"/>
        <v>0.5</v>
      </c>
      <c r="M238" s="518">
        <f t="shared" si="76"/>
        <v>0.5</v>
      </c>
      <c r="N238" s="12">
        <f t="shared" si="77"/>
        <v>0</v>
      </c>
      <c r="O238" s="12">
        <f t="shared" si="77"/>
        <v>0</v>
      </c>
      <c r="P238" s="690">
        <f t="shared" si="67"/>
        <v>1.8005039911008849</v>
      </c>
      <c r="Q238" s="465">
        <f t="shared" si="68"/>
        <v>9.0025199555044235</v>
      </c>
      <c r="R238" s="12"/>
      <c r="S238" s="1044">
        <f t="shared" si="69"/>
        <v>0.5401511973302654</v>
      </c>
      <c r="T238" s="1033">
        <f t="shared" si="70"/>
        <v>4.3755681773467163</v>
      </c>
      <c r="U238" s="1034">
        <f t="shared" si="70"/>
        <v>21.87784088673358</v>
      </c>
      <c r="V238" s="1034">
        <f t="shared" si="70"/>
        <v>0</v>
      </c>
      <c r="W238" s="1035">
        <f t="shared" si="70"/>
        <v>1.312670453204015</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4634.5022640663983</v>
      </c>
      <c r="L239" s="518">
        <f t="shared" si="76"/>
        <v>0.5</v>
      </c>
      <c r="M239" s="518">
        <f t="shared" si="76"/>
        <v>0.5</v>
      </c>
      <c r="N239" s="12">
        <f t="shared" si="77"/>
        <v>0</v>
      </c>
      <c r="O239" s="12">
        <f t="shared" si="77"/>
        <v>0</v>
      </c>
      <c r="P239" s="690">
        <f t="shared" si="67"/>
        <v>1.8538009056265594</v>
      </c>
      <c r="Q239" s="465">
        <f t="shared" si="68"/>
        <v>9.2690045281327968</v>
      </c>
      <c r="R239" s="12"/>
      <c r="S239" s="1044">
        <f t="shared" si="69"/>
        <v>0.55614027168796776</v>
      </c>
      <c r="T239" s="1033">
        <f t="shared" si="70"/>
        <v>4.4288650918723915</v>
      </c>
      <c r="U239" s="1034">
        <f t="shared" si="70"/>
        <v>22.144325459361955</v>
      </c>
      <c r="V239" s="1034">
        <f t="shared" si="70"/>
        <v>0</v>
      </c>
      <c r="W239" s="1035">
        <f t="shared" si="70"/>
        <v>1.3286595275617172</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4768.3812271582874</v>
      </c>
      <c r="L240" s="518">
        <f t="shared" ref="L240:M250" si="79">L239</f>
        <v>0.5</v>
      </c>
      <c r="M240" s="518">
        <f t="shared" si="79"/>
        <v>0.5</v>
      </c>
      <c r="N240" s="12">
        <f t="shared" si="77"/>
        <v>0</v>
      </c>
      <c r="O240" s="12">
        <f t="shared" si="77"/>
        <v>0</v>
      </c>
      <c r="P240" s="690">
        <f t="shared" si="67"/>
        <v>1.907352490863315</v>
      </c>
      <c r="Q240" s="465">
        <f t="shared" si="68"/>
        <v>9.536762454316575</v>
      </c>
      <c r="R240" s="12"/>
      <c r="S240" s="1044">
        <f t="shared" si="69"/>
        <v>0.57220574725899453</v>
      </c>
      <c r="T240" s="1033">
        <f t="shared" si="70"/>
        <v>4.4824166771091472</v>
      </c>
      <c r="U240" s="1034">
        <f t="shared" si="70"/>
        <v>22.412083385545735</v>
      </c>
      <c r="V240" s="1034">
        <f t="shared" si="70"/>
        <v>0</v>
      </c>
      <c r="W240" s="1035">
        <f t="shared" si="70"/>
        <v>1.344725003132744</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4902.4325319958352</v>
      </c>
      <c r="L241" s="518">
        <f t="shared" si="79"/>
        <v>0.5</v>
      </c>
      <c r="M241" s="518">
        <f t="shared" si="79"/>
        <v>0.5</v>
      </c>
      <c r="N241" s="12">
        <f t="shared" si="77"/>
        <v>0</v>
      </c>
      <c r="O241" s="12">
        <f t="shared" si="77"/>
        <v>0</v>
      </c>
      <c r="P241" s="690">
        <f t="shared" si="67"/>
        <v>1.9609730127983342</v>
      </c>
      <c r="Q241" s="465">
        <f t="shared" si="68"/>
        <v>9.8048650639916701</v>
      </c>
      <c r="R241" s="12"/>
      <c r="S241" s="1044">
        <f t="shared" si="69"/>
        <v>0.58829190383950014</v>
      </c>
      <c r="T241" s="1033">
        <f t="shared" si="70"/>
        <v>4.5360371990441664</v>
      </c>
      <c r="U241" s="1034">
        <f t="shared" si="70"/>
        <v>22.680185995220828</v>
      </c>
      <c r="V241" s="1034">
        <f t="shared" si="70"/>
        <v>0</v>
      </c>
      <c r="W241" s="1035">
        <f t="shared" si="70"/>
        <v>1.3608111597132497</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5037.9343806700135</v>
      </c>
      <c r="L242" s="518">
        <f t="shared" si="79"/>
        <v>0.5</v>
      </c>
      <c r="M242" s="518">
        <f t="shared" si="79"/>
        <v>0.5</v>
      </c>
      <c r="N242" s="12">
        <f t="shared" si="77"/>
        <v>0</v>
      </c>
      <c r="O242" s="12">
        <f t="shared" si="77"/>
        <v>0</v>
      </c>
      <c r="P242" s="690">
        <f t="shared" si="67"/>
        <v>2.0151737522680055</v>
      </c>
      <c r="Q242" s="465">
        <f t="shared" si="68"/>
        <v>10.075868761340027</v>
      </c>
      <c r="R242" s="12"/>
      <c r="S242" s="1044">
        <f t="shared" si="69"/>
        <v>0.60455212568040151</v>
      </c>
      <c r="T242" s="1033">
        <f t="shared" si="70"/>
        <v>4.5902379385138374</v>
      </c>
      <c r="U242" s="1034">
        <f t="shared" si="70"/>
        <v>22.951189692569187</v>
      </c>
      <c r="V242" s="1034">
        <f t="shared" si="70"/>
        <v>0</v>
      </c>
      <c r="W242" s="1035">
        <f t="shared" si="70"/>
        <v>1.3770713815541509</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5170.8934398383335</v>
      </c>
      <c r="L243" s="518">
        <f t="shared" si="79"/>
        <v>0.5</v>
      </c>
      <c r="M243" s="518">
        <f t="shared" si="79"/>
        <v>0.5</v>
      </c>
      <c r="N243" s="12">
        <f t="shared" si="77"/>
        <v>0</v>
      </c>
      <c r="O243" s="12">
        <f t="shared" si="77"/>
        <v>0</v>
      </c>
      <c r="P243" s="690">
        <f t="shared" si="67"/>
        <v>2.0683573759353333</v>
      </c>
      <c r="Q243" s="465">
        <f t="shared" si="68"/>
        <v>10.341786879676667</v>
      </c>
      <c r="R243" s="12"/>
      <c r="S243" s="1044">
        <f t="shared" si="69"/>
        <v>0.62050721278059995</v>
      </c>
      <c r="T243" s="1033">
        <f t="shared" si="70"/>
        <v>4.6434215621811656</v>
      </c>
      <c r="U243" s="1034">
        <f t="shared" si="70"/>
        <v>23.217107810905823</v>
      </c>
      <c r="V243" s="1034">
        <f t="shared" si="70"/>
        <v>0</v>
      </c>
      <c r="W243" s="1035">
        <f t="shared" si="70"/>
        <v>1.3930264686543494</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5301.8888075139585</v>
      </c>
      <c r="L244" s="518">
        <f t="shared" si="79"/>
        <v>0.5</v>
      </c>
      <c r="M244" s="518">
        <f t="shared" si="79"/>
        <v>0.5</v>
      </c>
      <c r="N244" s="12">
        <f t="shared" si="77"/>
        <v>0</v>
      </c>
      <c r="O244" s="12">
        <f t="shared" si="77"/>
        <v>0</v>
      </c>
      <c r="P244" s="690">
        <f t="shared" si="67"/>
        <v>2.1207555230055837</v>
      </c>
      <c r="Q244" s="465">
        <f t="shared" si="68"/>
        <v>10.603777615027917</v>
      </c>
      <c r="R244" s="12"/>
      <c r="S244" s="1044">
        <f t="shared" si="69"/>
        <v>0.63622665690167501</v>
      </c>
      <c r="T244" s="1033">
        <f t="shared" si="70"/>
        <v>4.6958197092514151</v>
      </c>
      <c r="U244" s="1034">
        <f t="shared" si="70"/>
        <v>23.479098546257077</v>
      </c>
      <c r="V244" s="1034">
        <f t="shared" si="70"/>
        <v>0</v>
      </c>
      <c r="W244" s="1035">
        <f t="shared" si="70"/>
        <v>1.4087459127754245</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5431.1284335047867</v>
      </c>
      <c r="L245" s="518">
        <f t="shared" si="79"/>
        <v>0.5</v>
      </c>
      <c r="M245" s="518">
        <f t="shared" si="79"/>
        <v>0.5</v>
      </c>
      <c r="N245" s="12">
        <f t="shared" si="77"/>
        <v>0</v>
      </c>
      <c r="O245" s="12">
        <f t="shared" si="77"/>
        <v>0</v>
      </c>
      <c r="P245" s="690">
        <f t="shared" si="67"/>
        <v>2.1724513734019149</v>
      </c>
      <c r="Q245" s="465">
        <f t="shared" si="68"/>
        <v>10.862256867009574</v>
      </c>
      <c r="R245" s="12"/>
      <c r="S245" s="1044">
        <f t="shared" si="69"/>
        <v>0.65173541202057439</v>
      </c>
      <c r="T245" s="1033">
        <f t="shared" si="70"/>
        <v>4.7475155596477467</v>
      </c>
      <c r="U245" s="1034">
        <f t="shared" si="70"/>
        <v>23.737577798238732</v>
      </c>
      <c r="V245" s="1034">
        <f t="shared" si="70"/>
        <v>0</v>
      </c>
      <c r="W245" s="1035">
        <f t="shared" si="70"/>
        <v>1.4242546678943238</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5560.9569367717122</v>
      </c>
      <c r="L246" s="518">
        <f t="shared" si="79"/>
        <v>0.5</v>
      </c>
      <c r="M246" s="518">
        <f t="shared" si="79"/>
        <v>0.5</v>
      </c>
      <c r="N246" s="12">
        <f t="shared" si="77"/>
        <v>0</v>
      </c>
      <c r="O246" s="12">
        <f t="shared" si="77"/>
        <v>0</v>
      </c>
      <c r="P246" s="690">
        <f t="shared" si="67"/>
        <v>2.2243827747086846</v>
      </c>
      <c r="Q246" s="465">
        <f t="shared" si="68"/>
        <v>11.121913873543424</v>
      </c>
      <c r="R246" s="12"/>
      <c r="S246" s="1044">
        <f t="shared" si="69"/>
        <v>0.66731483241260547</v>
      </c>
      <c r="T246" s="1033">
        <f t="shared" si="70"/>
        <v>4.7994469609545165</v>
      </c>
      <c r="U246" s="1034">
        <f t="shared" si="70"/>
        <v>23.997234804772582</v>
      </c>
      <c r="V246" s="1034">
        <f t="shared" si="70"/>
        <v>0</v>
      </c>
      <c r="W246" s="1035">
        <f t="shared" si="70"/>
        <v>1.439834088286355</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5691.9534474804905</v>
      </c>
      <c r="L247" s="518">
        <f t="shared" si="79"/>
        <v>0.5</v>
      </c>
      <c r="M247" s="518">
        <f t="shared" si="79"/>
        <v>0.5</v>
      </c>
      <c r="N247" s="12">
        <f t="shared" si="77"/>
        <v>0</v>
      </c>
      <c r="O247" s="12">
        <f t="shared" si="77"/>
        <v>0</v>
      </c>
      <c r="P247" s="690">
        <f t="shared" si="67"/>
        <v>2.276781378992196</v>
      </c>
      <c r="Q247" s="465">
        <f t="shared" si="68"/>
        <v>11.383906894960981</v>
      </c>
      <c r="R247" s="12"/>
      <c r="S247" s="1044">
        <f t="shared" si="69"/>
        <v>0.68303441369765883</v>
      </c>
      <c r="T247" s="1033">
        <f t="shared" si="70"/>
        <v>4.8518455652380279</v>
      </c>
      <c r="U247" s="1034">
        <f t="shared" si="70"/>
        <v>24.259227826190141</v>
      </c>
      <c r="V247" s="1034">
        <f t="shared" si="70"/>
        <v>0</v>
      </c>
      <c r="W247" s="1035">
        <f t="shared" si="70"/>
        <v>1.4555536695714082</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5819.7117299764459</v>
      </c>
      <c r="L248" s="518">
        <f t="shared" si="79"/>
        <v>0.5</v>
      </c>
      <c r="M248" s="518">
        <f t="shared" si="79"/>
        <v>0.5</v>
      </c>
      <c r="N248" s="12">
        <f t="shared" si="77"/>
        <v>0</v>
      </c>
      <c r="O248" s="12">
        <f t="shared" si="77"/>
        <v>0</v>
      </c>
      <c r="P248" s="690">
        <f t="shared" si="67"/>
        <v>2.3278846919905787</v>
      </c>
      <c r="Q248" s="465">
        <f t="shared" si="68"/>
        <v>11.639423459952893</v>
      </c>
      <c r="R248" s="12"/>
      <c r="S248" s="1044">
        <f t="shared" si="69"/>
        <v>0.69836540759717347</v>
      </c>
      <c r="T248" s="1033">
        <f t="shared" si="70"/>
        <v>4.9029488782364101</v>
      </c>
      <c r="U248" s="1034">
        <f t="shared" si="70"/>
        <v>24.514744391182049</v>
      </c>
      <c r="V248" s="1034">
        <f t="shared" si="70"/>
        <v>0</v>
      </c>
      <c r="W248" s="1035">
        <f t="shared" si="70"/>
        <v>1.4708846634709229</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5941.06243645226</v>
      </c>
      <c r="L249" s="518">
        <f t="shared" si="79"/>
        <v>0.5</v>
      </c>
      <c r="M249" s="518">
        <f t="shared" si="79"/>
        <v>0.5</v>
      </c>
      <c r="N249" s="12">
        <f t="shared" si="77"/>
        <v>0</v>
      </c>
      <c r="O249" s="12">
        <f t="shared" si="77"/>
        <v>0</v>
      </c>
      <c r="P249" s="690">
        <f t="shared" si="67"/>
        <v>2.3764249745809041</v>
      </c>
      <c r="Q249" s="465">
        <f t="shared" si="68"/>
        <v>11.882124872904519</v>
      </c>
      <c r="R249" s="12"/>
      <c r="S249" s="1044">
        <f t="shared" si="69"/>
        <v>0.71292749237427122</v>
      </c>
      <c r="T249" s="1033">
        <f t="shared" si="70"/>
        <v>4.9514891608267355</v>
      </c>
      <c r="U249" s="1034">
        <f t="shared" si="70"/>
        <v>24.757445804133678</v>
      </c>
      <c r="V249" s="1034">
        <f t="shared" si="70"/>
        <v>0</v>
      </c>
      <c r="W249" s="1035">
        <f t="shared" si="70"/>
        <v>1.4854467482480207</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6050.6180426078954</v>
      </c>
      <c r="L250" s="520">
        <f t="shared" si="79"/>
        <v>0.5</v>
      </c>
      <c r="M250" s="520">
        <f t="shared" si="79"/>
        <v>0.5</v>
      </c>
      <c r="N250" s="1045">
        <f t="shared" ref="N250:O250" si="80">N112</f>
        <v>0</v>
      </c>
      <c r="O250" s="1045">
        <f t="shared" si="80"/>
        <v>0</v>
      </c>
      <c r="P250" s="1046">
        <f t="shared" si="67"/>
        <v>2.4202472170431584</v>
      </c>
      <c r="Q250" s="988">
        <f t="shared" si="68"/>
        <v>12.10123608521579</v>
      </c>
      <c r="R250" s="1045"/>
      <c r="S250" s="1047">
        <f t="shared" si="69"/>
        <v>0.72607416511294742</v>
      </c>
      <c r="T250" s="1048">
        <f t="shared" si="70"/>
        <v>4.9953114032889907</v>
      </c>
      <c r="U250" s="1049">
        <f t="shared" si="70"/>
        <v>24.97655701644495</v>
      </c>
      <c r="V250" s="1049">
        <f t="shared" si="70"/>
        <v>0</v>
      </c>
      <c r="W250" s="1050">
        <f t="shared" si="70"/>
        <v>1.4985934209866969</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2543.113142229256</v>
      </c>
      <c r="L253" s="518">
        <f>($L$256-$L$80)/($A$256-$A$80)+L252</f>
        <v>0.26</v>
      </c>
      <c r="M253" s="518">
        <f t="shared" ref="M253:M284" si="90">1-L253</f>
        <v>0.74</v>
      </c>
      <c r="N253" s="12">
        <f t="shared" si="81"/>
        <v>0</v>
      </c>
      <c r="O253" s="12">
        <f t="shared" si="81"/>
        <v>0</v>
      </c>
      <c r="P253" s="690">
        <f t="shared" si="82"/>
        <v>0.52896753358368531</v>
      </c>
      <c r="Q253" s="465">
        <f t="shared" si="83"/>
        <v>7.5276149009985973</v>
      </c>
      <c r="R253" s="12"/>
      <c r="S253" s="1044">
        <f t="shared" si="84"/>
        <v>0.45165689405991583</v>
      </c>
      <c r="T253" s="1033">
        <f t="shared" si="85"/>
        <v>1.2669679980283033</v>
      </c>
      <c r="U253" s="1034">
        <f t="shared" si="85"/>
        <v>19.881100936267202</v>
      </c>
      <c r="V253" s="1034">
        <f t="shared" si="85"/>
        <v>0</v>
      </c>
      <c r="W253" s="1035">
        <f t="shared" si="85"/>
        <v>1.192866056176032</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2549.6831128502363</v>
      </c>
      <c r="L254" s="518">
        <f t="shared" ref="L254:L255" si="92">($L$256-$L$80)/($A$256-$A$80)+L253</f>
        <v>0.34</v>
      </c>
      <c r="M254" s="518">
        <f t="shared" si="90"/>
        <v>0.65999999999999992</v>
      </c>
      <c r="N254" s="12">
        <f t="shared" si="81"/>
        <v>0</v>
      </c>
      <c r="O254" s="12">
        <f t="shared" si="81"/>
        <v>0</v>
      </c>
      <c r="P254" s="690">
        <f t="shared" si="82"/>
        <v>0.6935138066952643</v>
      </c>
      <c r="Q254" s="465">
        <f t="shared" si="83"/>
        <v>6.7311634179246234</v>
      </c>
      <c r="R254" s="12"/>
      <c r="S254" s="1044">
        <f t="shared" si="84"/>
        <v>0.40386980507547743</v>
      </c>
      <c r="T254" s="1033">
        <f t="shared" si="85"/>
        <v>1.8756115176541988</v>
      </c>
      <c r="U254" s="1034">
        <f t="shared" si="85"/>
        <v>19.290951596863302</v>
      </c>
      <c r="V254" s="1034">
        <f t="shared" si="85"/>
        <v>0</v>
      </c>
      <c r="W254" s="1035">
        <f t="shared" si="85"/>
        <v>1.157457095811798</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2965.1338977689375</v>
      </c>
      <c r="L255" s="518">
        <f t="shared" si="92"/>
        <v>0.42000000000000004</v>
      </c>
      <c r="M255" s="518">
        <f t="shared" si="90"/>
        <v>0.57999999999999996</v>
      </c>
      <c r="N255" s="12">
        <f t="shared" si="81"/>
        <v>0</v>
      </c>
      <c r="O255" s="12">
        <f t="shared" si="81"/>
        <v>0</v>
      </c>
      <c r="P255" s="690">
        <f t="shared" si="82"/>
        <v>0.99628498965036316</v>
      </c>
      <c r="Q255" s="465">
        <f t="shared" si="83"/>
        <v>6.8791106428239344</v>
      </c>
      <c r="R255" s="12"/>
      <c r="S255" s="1044">
        <f t="shared" si="84"/>
        <v>0.41274663856943605</v>
      </c>
      <c r="T255" s="1033">
        <f t="shared" si="85"/>
        <v>2.9088409755201301</v>
      </c>
      <c r="U255" s="1034">
        <f t="shared" si="85"/>
        <v>20.640184199691763</v>
      </c>
      <c r="V255" s="1034">
        <f t="shared" si="85"/>
        <v>0</v>
      </c>
      <c r="W255" s="1035">
        <f t="shared" si="85"/>
        <v>1.2384110519815059</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3176.480943439507</v>
      </c>
      <c r="L256" s="518">
        <f>'Recycling - Case 3'!G31</f>
        <v>0.5</v>
      </c>
      <c r="M256" s="518">
        <f t="shared" si="90"/>
        <v>0.5</v>
      </c>
      <c r="N256" s="12">
        <f t="shared" si="81"/>
        <v>0</v>
      </c>
      <c r="O256" s="12">
        <f t="shared" si="81"/>
        <v>0</v>
      </c>
      <c r="P256" s="690">
        <f t="shared" si="82"/>
        <v>1.270592377375803</v>
      </c>
      <c r="Q256" s="465">
        <f t="shared" si="83"/>
        <v>6.3529618868790143</v>
      </c>
      <c r="R256" s="12"/>
      <c r="S256" s="1044">
        <f t="shared" si="84"/>
        <v>0.3811777132127408</v>
      </c>
      <c r="T256" s="1033">
        <f t="shared" si="85"/>
        <v>3.8456565636216347</v>
      </c>
      <c r="U256" s="1034">
        <f t="shared" si="85"/>
        <v>19.228282818108173</v>
      </c>
      <c r="V256" s="1034">
        <f t="shared" si="85"/>
        <v>0</v>
      </c>
      <c r="W256" s="1035">
        <f t="shared" si="85"/>
        <v>1.1536969690864902</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3200.396146087689</v>
      </c>
      <c r="L257" s="518">
        <f>L256</f>
        <v>0.5</v>
      </c>
      <c r="M257" s="518">
        <f t="shared" si="90"/>
        <v>0.5</v>
      </c>
      <c r="N257" s="12">
        <f t="shared" si="81"/>
        <v>0</v>
      </c>
      <c r="O257" s="12">
        <f t="shared" si="81"/>
        <v>0</v>
      </c>
      <c r="P257" s="690">
        <f t="shared" si="82"/>
        <v>1.2801584584350758</v>
      </c>
      <c r="Q257" s="465">
        <f t="shared" si="83"/>
        <v>6.4007922921753782</v>
      </c>
      <c r="R257" s="12"/>
      <c r="S257" s="1044">
        <f t="shared" si="84"/>
        <v>0.38404753753052268</v>
      </c>
      <c r="T257" s="1033">
        <f t="shared" si="85"/>
        <v>3.8552226446809077</v>
      </c>
      <c r="U257" s="1034">
        <f t="shared" si="85"/>
        <v>19.276113223404536</v>
      </c>
      <c r="V257" s="1034">
        <f t="shared" si="85"/>
        <v>0</v>
      </c>
      <c r="W257" s="1035">
        <f t="shared" si="85"/>
        <v>1.1565667934042723</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3228.0117300196257</v>
      </c>
      <c r="L258" s="518">
        <f t="shared" ref="L258:L284" si="94">L257</f>
        <v>0.5</v>
      </c>
      <c r="M258" s="518">
        <f t="shared" si="90"/>
        <v>0.5</v>
      </c>
      <c r="N258" s="12">
        <f t="shared" si="81"/>
        <v>0</v>
      </c>
      <c r="O258" s="12">
        <f t="shared" si="81"/>
        <v>0</v>
      </c>
      <c r="P258" s="690">
        <f t="shared" si="82"/>
        <v>1.2912046920078504</v>
      </c>
      <c r="Q258" s="465">
        <f t="shared" si="83"/>
        <v>6.4560234600392512</v>
      </c>
      <c r="R258" s="12"/>
      <c r="S258" s="1044">
        <f t="shared" si="84"/>
        <v>0.3873614076023551</v>
      </c>
      <c r="T258" s="1033">
        <f t="shared" si="85"/>
        <v>3.866268878253682</v>
      </c>
      <c r="U258" s="1034">
        <f t="shared" si="85"/>
        <v>19.331344391268409</v>
      </c>
      <c r="V258" s="1034">
        <f t="shared" si="85"/>
        <v>0</v>
      </c>
      <c r="W258" s="1035">
        <f t="shared" si="85"/>
        <v>1.1598806634761045</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3262.9933015806118</v>
      </c>
      <c r="L259" s="518">
        <f t="shared" si="94"/>
        <v>0.5</v>
      </c>
      <c r="M259" s="518">
        <f t="shared" si="90"/>
        <v>0.5</v>
      </c>
      <c r="N259" s="12">
        <f t="shared" si="81"/>
        <v>0</v>
      </c>
      <c r="O259" s="12">
        <f t="shared" si="81"/>
        <v>0</v>
      </c>
      <c r="P259" s="690">
        <f t="shared" si="82"/>
        <v>1.3051973206322447</v>
      </c>
      <c r="Q259" s="465">
        <f t="shared" si="83"/>
        <v>6.5259866031612237</v>
      </c>
      <c r="R259" s="12"/>
      <c r="S259" s="1044">
        <f t="shared" si="84"/>
        <v>0.39155919618967339</v>
      </c>
      <c r="T259" s="1033">
        <f t="shared" si="85"/>
        <v>3.8802615068780764</v>
      </c>
      <c r="U259" s="1034">
        <f t="shared" si="85"/>
        <v>19.401307534390384</v>
      </c>
      <c r="V259" s="1034">
        <f t="shared" si="85"/>
        <v>0</v>
      </c>
      <c r="W259" s="1035">
        <f t="shared" si="85"/>
        <v>1.1640784520634229</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3310.577955812766</v>
      </c>
      <c r="L260" s="518">
        <f t="shared" si="94"/>
        <v>0.5</v>
      </c>
      <c r="M260" s="518">
        <f t="shared" si="90"/>
        <v>0.5</v>
      </c>
      <c r="N260" s="12">
        <f t="shared" si="81"/>
        <v>0</v>
      </c>
      <c r="O260" s="12">
        <f t="shared" si="81"/>
        <v>0</v>
      </c>
      <c r="P260" s="690">
        <f t="shared" si="82"/>
        <v>1.3242311823251065</v>
      </c>
      <c r="Q260" s="465">
        <f t="shared" si="83"/>
        <v>6.6211559116255323</v>
      </c>
      <c r="R260" s="12"/>
      <c r="S260" s="1044">
        <f t="shared" si="84"/>
        <v>0.39726935469753194</v>
      </c>
      <c r="T260" s="1033">
        <f t="shared" si="85"/>
        <v>3.8992953685709386</v>
      </c>
      <c r="U260" s="1034">
        <f t="shared" si="85"/>
        <v>19.49647684285469</v>
      </c>
      <c r="V260" s="1034">
        <f t="shared" si="85"/>
        <v>0</v>
      </c>
      <c r="W260" s="1035">
        <f t="shared" si="85"/>
        <v>1.1697886105712814</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3365.1926995327626</v>
      </c>
      <c r="L261" s="518">
        <f t="shared" si="94"/>
        <v>0.5</v>
      </c>
      <c r="M261" s="518">
        <f t="shared" si="90"/>
        <v>0.5</v>
      </c>
      <c r="N261" s="12">
        <f t="shared" si="81"/>
        <v>0</v>
      </c>
      <c r="O261" s="12">
        <f t="shared" si="81"/>
        <v>0</v>
      </c>
      <c r="P261" s="690">
        <f t="shared" si="82"/>
        <v>1.3460770798131052</v>
      </c>
      <c r="Q261" s="465">
        <f t="shared" si="83"/>
        <v>6.7303853990655256</v>
      </c>
      <c r="R261" s="12"/>
      <c r="S261" s="1044">
        <f t="shared" si="84"/>
        <v>0.40382312394393149</v>
      </c>
      <c r="T261" s="1033">
        <f t="shared" si="85"/>
        <v>3.9211412660589371</v>
      </c>
      <c r="U261" s="1034">
        <f t="shared" si="85"/>
        <v>19.605706330294684</v>
      </c>
      <c r="V261" s="1034">
        <f t="shared" si="85"/>
        <v>0</v>
      </c>
      <c r="W261" s="1035">
        <f t="shared" si="85"/>
        <v>1.1763423798176809</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3426.0698192483187</v>
      </c>
      <c r="L262" s="518">
        <f t="shared" si="94"/>
        <v>0.5</v>
      </c>
      <c r="M262" s="518">
        <f t="shared" si="90"/>
        <v>0.5</v>
      </c>
      <c r="N262" s="12">
        <f t="shared" si="81"/>
        <v>0</v>
      </c>
      <c r="O262" s="12">
        <f t="shared" si="81"/>
        <v>0</v>
      </c>
      <c r="P262" s="690">
        <f t="shared" si="82"/>
        <v>1.3704279276993274</v>
      </c>
      <c r="Q262" s="465">
        <f t="shared" si="83"/>
        <v>6.8521396384966371</v>
      </c>
      <c r="R262" s="12"/>
      <c r="S262" s="1044">
        <f t="shared" si="84"/>
        <v>0.4111283783097982</v>
      </c>
      <c r="T262" s="1033">
        <f t="shared" si="85"/>
        <v>3.9454921139451593</v>
      </c>
      <c r="U262" s="1034">
        <f t="shared" si="85"/>
        <v>19.727460569725796</v>
      </c>
      <c r="V262" s="1034">
        <f t="shared" si="85"/>
        <v>0</v>
      </c>
      <c r="W262" s="1035">
        <f t="shared" si="85"/>
        <v>1.1836476341835476</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3500.7371228718334</v>
      </c>
      <c r="L263" s="518">
        <f t="shared" si="94"/>
        <v>0.5</v>
      </c>
      <c r="M263" s="518">
        <f t="shared" si="90"/>
        <v>0.5</v>
      </c>
      <c r="N263" s="12">
        <f t="shared" si="81"/>
        <v>0</v>
      </c>
      <c r="O263" s="12">
        <f t="shared" si="81"/>
        <v>0</v>
      </c>
      <c r="P263" s="690">
        <f t="shared" si="82"/>
        <v>1.4002948491487335</v>
      </c>
      <c r="Q263" s="465">
        <f t="shared" si="83"/>
        <v>7.0014742457436672</v>
      </c>
      <c r="R263" s="12"/>
      <c r="S263" s="1044">
        <f t="shared" si="84"/>
        <v>0.42008845474461998</v>
      </c>
      <c r="T263" s="1033">
        <f t="shared" si="85"/>
        <v>3.9753590353945656</v>
      </c>
      <c r="U263" s="1034">
        <f t="shared" si="85"/>
        <v>19.876795176972827</v>
      </c>
      <c r="V263" s="1034">
        <f t="shared" si="85"/>
        <v>0</v>
      </c>
      <c r="W263" s="1035">
        <f t="shared" si="85"/>
        <v>1.1926077106183695</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3590.2780147063067</v>
      </c>
      <c r="L264" s="518">
        <f t="shared" si="94"/>
        <v>0.5</v>
      </c>
      <c r="M264" s="518">
        <f t="shared" si="90"/>
        <v>0.5</v>
      </c>
      <c r="N264" s="12">
        <f t="shared" si="81"/>
        <v>0</v>
      </c>
      <c r="O264" s="12">
        <f t="shared" si="81"/>
        <v>0</v>
      </c>
      <c r="P264" s="690">
        <f t="shared" si="82"/>
        <v>1.4361112058825229</v>
      </c>
      <c r="Q264" s="465">
        <f t="shared" si="83"/>
        <v>7.1805560294126138</v>
      </c>
      <c r="R264" s="12"/>
      <c r="S264" s="1044">
        <f t="shared" si="84"/>
        <v>0.43083336176475678</v>
      </c>
      <c r="T264" s="1033">
        <f t="shared" si="85"/>
        <v>4.0111753921283544</v>
      </c>
      <c r="U264" s="1034">
        <f t="shared" si="85"/>
        <v>20.055876960641772</v>
      </c>
      <c r="V264" s="1034">
        <f t="shared" si="85"/>
        <v>0</v>
      </c>
      <c r="W264" s="1035">
        <f t="shared" si="85"/>
        <v>1.2033526176385063</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3685.8364198477107</v>
      </c>
      <c r="L265" s="518">
        <f t="shared" si="94"/>
        <v>0.5</v>
      </c>
      <c r="M265" s="518">
        <f t="shared" si="90"/>
        <v>0.5</v>
      </c>
      <c r="N265" s="12">
        <f t="shared" si="81"/>
        <v>0</v>
      </c>
      <c r="O265" s="12">
        <f t="shared" si="81"/>
        <v>0</v>
      </c>
      <c r="P265" s="690">
        <f t="shared" si="82"/>
        <v>1.4743345679390842</v>
      </c>
      <c r="Q265" s="465">
        <f t="shared" si="83"/>
        <v>7.371672839695421</v>
      </c>
      <c r="R265" s="12"/>
      <c r="S265" s="1044">
        <f t="shared" si="84"/>
        <v>0.44230037038172526</v>
      </c>
      <c r="T265" s="1033">
        <f t="shared" si="85"/>
        <v>4.0493987541849163</v>
      </c>
      <c r="U265" s="1034">
        <f t="shared" si="85"/>
        <v>20.246993770924579</v>
      </c>
      <c r="V265" s="1034">
        <f t="shared" si="85"/>
        <v>0</v>
      </c>
      <c r="W265" s="1035">
        <f t="shared" si="85"/>
        <v>1.2148196262554747</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3788.234328305115</v>
      </c>
      <c r="L266" s="518">
        <f t="shared" si="94"/>
        <v>0.5</v>
      </c>
      <c r="M266" s="518">
        <f t="shared" si="90"/>
        <v>0.5</v>
      </c>
      <c r="N266" s="12">
        <f t="shared" si="81"/>
        <v>0</v>
      </c>
      <c r="O266" s="12">
        <f t="shared" si="81"/>
        <v>0</v>
      </c>
      <c r="P266" s="690">
        <f t="shared" si="82"/>
        <v>1.515293731322046</v>
      </c>
      <c r="Q266" s="465">
        <f t="shared" si="83"/>
        <v>7.5764686566102304</v>
      </c>
      <c r="R266" s="12"/>
      <c r="S266" s="1044">
        <f t="shared" si="84"/>
        <v>0.45458811939661375</v>
      </c>
      <c r="T266" s="1033">
        <f t="shared" si="85"/>
        <v>4.0903579175678777</v>
      </c>
      <c r="U266" s="1034">
        <f t="shared" si="85"/>
        <v>20.451789587839389</v>
      </c>
      <c r="V266" s="1034">
        <f t="shared" si="85"/>
        <v>0</v>
      </c>
      <c r="W266" s="1035">
        <f t="shared" si="85"/>
        <v>1.2271073752703632</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3895.5820571938461</v>
      </c>
      <c r="L267" s="518">
        <f t="shared" si="94"/>
        <v>0.5</v>
      </c>
      <c r="M267" s="518">
        <f t="shared" si="90"/>
        <v>0.5</v>
      </c>
      <c r="N267" s="12">
        <f t="shared" si="81"/>
        <v>0</v>
      </c>
      <c r="O267" s="12">
        <f t="shared" si="81"/>
        <v>0</v>
      </c>
      <c r="P267" s="690">
        <f t="shared" si="82"/>
        <v>1.5582328228775386</v>
      </c>
      <c r="Q267" s="465">
        <f t="shared" si="83"/>
        <v>7.7911641143876924</v>
      </c>
      <c r="R267" s="12"/>
      <c r="S267" s="1044">
        <f t="shared" si="84"/>
        <v>0.46746984686326154</v>
      </c>
      <c r="T267" s="1033">
        <f t="shared" si="85"/>
        <v>4.1332970091233703</v>
      </c>
      <c r="U267" s="1034">
        <f t="shared" si="85"/>
        <v>20.666485045616852</v>
      </c>
      <c r="V267" s="1034">
        <f t="shared" si="85"/>
        <v>0</v>
      </c>
      <c r="W267" s="1035">
        <f t="shared" si="85"/>
        <v>1.2399891027370109</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4008.3670564103172</v>
      </c>
      <c r="L268" s="518">
        <f t="shared" si="94"/>
        <v>0.5</v>
      </c>
      <c r="M268" s="518">
        <f t="shared" si="90"/>
        <v>0.5</v>
      </c>
      <c r="N268" s="12">
        <f t="shared" ref="N268:O283" si="95">N130</f>
        <v>0</v>
      </c>
      <c r="O268" s="12">
        <f t="shared" si="95"/>
        <v>0</v>
      </c>
      <c r="P268" s="690">
        <f t="shared" si="82"/>
        <v>1.603346822564127</v>
      </c>
      <c r="Q268" s="465">
        <f t="shared" si="83"/>
        <v>8.0167341128206342</v>
      </c>
      <c r="R268" s="12"/>
      <c r="S268" s="1044">
        <f t="shared" si="84"/>
        <v>0.48100404676923808</v>
      </c>
      <c r="T268" s="1033">
        <f t="shared" si="85"/>
        <v>4.1784110088099586</v>
      </c>
      <c r="U268" s="1034">
        <f t="shared" si="85"/>
        <v>20.892055044049791</v>
      </c>
      <c r="V268" s="1034">
        <f t="shared" si="85"/>
        <v>0</v>
      </c>
      <c r="W268" s="1035">
        <f t="shared" si="85"/>
        <v>1.2535233026429875</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4125.9438028135155</v>
      </c>
      <c r="L269" s="518">
        <f t="shared" si="94"/>
        <v>0.5</v>
      </c>
      <c r="M269" s="518">
        <f t="shared" si="90"/>
        <v>0.5</v>
      </c>
      <c r="N269" s="12">
        <f t="shared" si="95"/>
        <v>0</v>
      </c>
      <c r="O269" s="12">
        <f t="shared" si="95"/>
        <v>0</v>
      </c>
      <c r="P269" s="690">
        <f t="shared" si="82"/>
        <v>1.6503775211254061</v>
      </c>
      <c r="Q269" s="465">
        <f t="shared" si="83"/>
        <v>8.2518876056270312</v>
      </c>
      <c r="R269" s="12"/>
      <c r="S269" s="1044">
        <f t="shared" si="84"/>
        <v>0.49511325633762188</v>
      </c>
      <c r="T269" s="1033">
        <f t="shared" si="85"/>
        <v>4.225441707371238</v>
      </c>
      <c r="U269" s="1034">
        <f t="shared" si="85"/>
        <v>21.127208536856187</v>
      </c>
      <c r="V269" s="1034">
        <f t="shared" si="85"/>
        <v>0</v>
      </c>
      <c r="W269" s="1035">
        <f t="shared" si="85"/>
        <v>1.2676325122113714</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4244.9265034156306</v>
      </c>
      <c r="L270" s="518">
        <f t="shared" si="94"/>
        <v>0.5</v>
      </c>
      <c r="M270" s="518">
        <f t="shared" si="90"/>
        <v>0.5</v>
      </c>
      <c r="N270" s="12">
        <f t="shared" si="95"/>
        <v>0</v>
      </c>
      <c r="O270" s="12">
        <f t="shared" si="95"/>
        <v>0</v>
      </c>
      <c r="P270" s="690">
        <f t="shared" si="82"/>
        <v>1.6979706013662523</v>
      </c>
      <c r="Q270" s="465">
        <f t="shared" si="83"/>
        <v>8.489853006831261</v>
      </c>
      <c r="R270" s="12"/>
      <c r="S270" s="1044">
        <f t="shared" si="84"/>
        <v>0.50939118040987563</v>
      </c>
      <c r="T270" s="1033">
        <f t="shared" si="85"/>
        <v>4.273034787612084</v>
      </c>
      <c r="U270" s="1034">
        <f t="shared" si="85"/>
        <v>21.365173938060419</v>
      </c>
      <c r="V270" s="1034">
        <f t="shared" si="85"/>
        <v>0</v>
      </c>
      <c r="W270" s="1035">
        <f t="shared" si="85"/>
        <v>1.2819104362836251</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4370.1045813381716</v>
      </c>
      <c r="L271" s="518">
        <f t="shared" si="94"/>
        <v>0.5</v>
      </c>
      <c r="M271" s="518">
        <f t="shared" si="90"/>
        <v>0.5</v>
      </c>
      <c r="N271" s="12">
        <f t="shared" si="95"/>
        <v>0</v>
      </c>
      <c r="O271" s="12">
        <f t="shared" si="95"/>
        <v>0</v>
      </c>
      <c r="P271" s="690">
        <f t="shared" si="82"/>
        <v>1.7480418325352687</v>
      </c>
      <c r="Q271" s="465">
        <f t="shared" si="83"/>
        <v>8.7402091626763436</v>
      </c>
      <c r="R271" s="12"/>
      <c r="S271" s="1044">
        <f t="shared" si="84"/>
        <v>0.52441254976058049</v>
      </c>
      <c r="T271" s="1033">
        <f t="shared" si="85"/>
        <v>4.3231060187811003</v>
      </c>
      <c r="U271" s="1034">
        <f t="shared" si="85"/>
        <v>21.615530093905502</v>
      </c>
      <c r="V271" s="1034">
        <f t="shared" si="85"/>
        <v>0</v>
      </c>
      <c r="W271" s="1035">
        <f t="shared" si="85"/>
        <v>1.29693180563433</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4501.2599777522119</v>
      </c>
      <c r="L272" s="518">
        <f t="shared" si="94"/>
        <v>0.5</v>
      </c>
      <c r="M272" s="518">
        <f t="shared" si="90"/>
        <v>0.5</v>
      </c>
      <c r="N272" s="12">
        <f t="shared" si="95"/>
        <v>0</v>
      </c>
      <c r="O272" s="12">
        <f t="shared" si="95"/>
        <v>0</v>
      </c>
      <c r="P272" s="690">
        <f t="shared" si="82"/>
        <v>1.8005039911008849</v>
      </c>
      <c r="Q272" s="465">
        <f t="shared" si="83"/>
        <v>9.0025199555044235</v>
      </c>
      <c r="R272" s="12"/>
      <c r="S272" s="1044">
        <f t="shared" si="84"/>
        <v>0.5401511973302654</v>
      </c>
      <c r="T272" s="1033">
        <f t="shared" si="85"/>
        <v>4.3755681773467163</v>
      </c>
      <c r="U272" s="1034">
        <f t="shared" si="85"/>
        <v>21.87784088673358</v>
      </c>
      <c r="V272" s="1034">
        <f t="shared" si="85"/>
        <v>0</v>
      </c>
      <c r="W272" s="1035">
        <f t="shared" si="85"/>
        <v>1.312670453204015</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4634.5022640663983</v>
      </c>
      <c r="L273" s="518">
        <f t="shared" si="94"/>
        <v>0.5</v>
      </c>
      <c r="M273" s="518">
        <f t="shared" si="90"/>
        <v>0.5</v>
      </c>
      <c r="N273" s="12">
        <f t="shared" si="95"/>
        <v>0</v>
      </c>
      <c r="O273" s="12">
        <f t="shared" si="95"/>
        <v>0</v>
      </c>
      <c r="P273" s="690">
        <f t="shared" si="82"/>
        <v>1.8538009056265594</v>
      </c>
      <c r="Q273" s="465">
        <f t="shared" si="83"/>
        <v>9.2690045281327968</v>
      </c>
      <c r="R273" s="12"/>
      <c r="S273" s="1044">
        <f t="shared" si="84"/>
        <v>0.55614027168796776</v>
      </c>
      <c r="T273" s="1033">
        <f t="shared" si="85"/>
        <v>4.4288650918723915</v>
      </c>
      <c r="U273" s="1034">
        <f t="shared" si="85"/>
        <v>22.144325459361955</v>
      </c>
      <c r="V273" s="1034">
        <f t="shared" si="85"/>
        <v>0</v>
      </c>
      <c r="W273" s="1035">
        <f t="shared" si="85"/>
        <v>1.3286595275617172</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4768.3812271582874</v>
      </c>
      <c r="L274" s="518">
        <f t="shared" si="94"/>
        <v>0.5</v>
      </c>
      <c r="M274" s="518">
        <f t="shared" si="90"/>
        <v>0.5</v>
      </c>
      <c r="N274" s="12">
        <f t="shared" si="95"/>
        <v>0</v>
      </c>
      <c r="O274" s="12">
        <f t="shared" si="95"/>
        <v>0</v>
      </c>
      <c r="P274" s="690">
        <f t="shared" si="82"/>
        <v>1.907352490863315</v>
      </c>
      <c r="Q274" s="465">
        <f t="shared" si="83"/>
        <v>9.536762454316575</v>
      </c>
      <c r="R274" s="12"/>
      <c r="S274" s="1044">
        <f t="shared" si="84"/>
        <v>0.57220574725899453</v>
      </c>
      <c r="T274" s="1033">
        <f t="shared" si="85"/>
        <v>4.4824166771091472</v>
      </c>
      <c r="U274" s="1034">
        <f t="shared" si="85"/>
        <v>22.412083385545735</v>
      </c>
      <c r="V274" s="1034">
        <f t="shared" si="85"/>
        <v>0</v>
      </c>
      <c r="W274" s="1035">
        <f t="shared" si="85"/>
        <v>1.344725003132744</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4902.4325319958352</v>
      </c>
      <c r="L275" s="518">
        <f t="shared" si="94"/>
        <v>0.5</v>
      </c>
      <c r="M275" s="518">
        <f t="shared" si="90"/>
        <v>0.5</v>
      </c>
      <c r="N275" s="12">
        <f t="shared" si="95"/>
        <v>0</v>
      </c>
      <c r="O275" s="12">
        <f t="shared" si="95"/>
        <v>0</v>
      </c>
      <c r="P275" s="690">
        <f t="shared" si="82"/>
        <v>1.9609730127983342</v>
      </c>
      <c r="Q275" s="465">
        <f t="shared" si="83"/>
        <v>9.8048650639916701</v>
      </c>
      <c r="R275" s="12"/>
      <c r="S275" s="1044">
        <f t="shared" si="84"/>
        <v>0.58829190383950014</v>
      </c>
      <c r="T275" s="1033">
        <f t="shared" si="85"/>
        <v>4.5360371990441664</v>
      </c>
      <c r="U275" s="1034">
        <f t="shared" si="85"/>
        <v>22.680185995220828</v>
      </c>
      <c r="V275" s="1034">
        <f t="shared" si="85"/>
        <v>0</v>
      </c>
      <c r="W275" s="1035">
        <f t="shared" si="85"/>
        <v>1.3608111597132497</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5037.9343806700135</v>
      </c>
      <c r="L276" s="518">
        <f t="shared" si="94"/>
        <v>0.5</v>
      </c>
      <c r="M276" s="518">
        <f t="shared" si="90"/>
        <v>0.5</v>
      </c>
      <c r="N276" s="12">
        <f t="shared" si="95"/>
        <v>0</v>
      </c>
      <c r="O276" s="12">
        <f t="shared" si="95"/>
        <v>0</v>
      </c>
      <c r="P276" s="690">
        <f t="shared" si="82"/>
        <v>2.0151737522680055</v>
      </c>
      <c r="Q276" s="465">
        <f t="shared" si="83"/>
        <v>10.075868761340027</v>
      </c>
      <c r="R276" s="12"/>
      <c r="S276" s="1044">
        <f t="shared" si="84"/>
        <v>0.60455212568040151</v>
      </c>
      <c r="T276" s="1033">
        <f t="shared" si="85"/>
        <v>4.5902379385138374</v>
      </c>
      <c r="U276" s="1034">
        <f t="shared" si="85"/>
        <v>22.951189692569187</v>
      </c>
      <c r="V276" s="1034">
        <f t="shared" si="85"/>
        <v>0</v>
      </c>
      <c r="W276" s="1035">
        <f t="shared" si="85"/>
        <v>1.3770713815541509</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5170.8934398383335</v>
      </c>
      <c r="L277" s="518">
        <f t="shared" si="94"/>
        <v>0.5</v>
      </c>
      <c r="M277" s="518">
        <f t="shared" si="90"/>
        <v>0.5</v>
      </c>
      <c r="N277" s="12">
        <f t="shared" si="95"/>
        <v>0</v>
      </c>
      <c r="O277" s="12">
        <f t="shared" si="95"/>
        <v>0</v>
      </c>
      <c r="P277" s="690">
        <f t="shared" si="82"/>
        <v>2.0683573759353333</v>
      </c>
      <c r="Q277" s="465">
        <f t="shared" si="83"/>
        <v>10.341786879676667</v>
      </c>
      <c r="R277" s="12"/>
      <c r="S277" s="1044">
        <f t="shared" si="84"/>
        <v>0.62050721278059995</v>
      </c>
      <c r="T277" s="1033">
        <f t="shared" si="85"/>
        <v>4.6434215621811656</v>
      </c>
      <c r="U277" s="1034">
        <f t="shared" si="85"/>
        <v>23.217107810905823</v>
      </c>
      <c r="V277" s="1034">
        <f t="shared" si="85"/>
        <v>0</v>
      </c>
      <c r="W277" s="1035">
        <f t="shared" si="85"/>
        <v>1.3930264686543494</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5301.8888075139585</v>
      </c>
      <c r="L278" s="518">
        <f t="shared" si="94"/>
        <v>0.5</v>
      </c>
      <c r="M278" s="518">
        <f t="shared" si="90"/>
        <v>0.5</v>
      </c>
      <c r="N278" s="12">
        <f t="shared" si="95"/>
        <v>0</v>
      </c>
      <c r="O278" s="12">
        <f t="shared" si="95"/>
        <v>0</v>
      </c>
      <c r="P278" s="690">
        <f t="shared" si="82"/>
        <v>2.1207555230055837</v>
      </c>
      <c r="Q278" s="465">
        <f t="shared" si="83"/>
        <v>10.603777615027917</v>
      </c>
      <c r="R278" s="12"/>
      <c r="S278" s="1044">
        <f t="shared" si="84"/>
        <v>0.63622665690167501</v>
      </c>
      <c r="T278" s="1033">
        <f t="shared" si="85"/>
        <v>4.6958197092514151</v>
      </c>
      <c r="U278" s="1034">
        <f t="shared" si="85"/>
        <v>23.479098546257077</v>
      </c>
      <c r="V278" s="1034">
        <f t="shared" si="85"/>
        <v>0</v>
      </c>
      <c r="W278" s="1035">
        <f t="shared" si="85"/>
        <v>1.4087459127754245</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5431.1284335047867</v>
      </c>
      <c r="L279" s="518">
        <f t="shared" si="94"/>
        <v>0.5</v>
      </c>
      <c r="M279" s="518">
        <f t="shared" si="90"/>
        <v>0.5</v>
      </c>
      <c r="N279" s="12">
        <f t="shared" si="95"/>
        <v>0</v>
      </c>
      <c r="O279" s="12">
        <f t="shared" si="95"/>
        <v>0</v>
      </c>
      <c r="P279" s="690">
        <f t="shared" si="82"/>
        <v>2.1724513734019149</v>
      </c>
      <c r="Q279" s="465">
        <f t="shared" si="83"/>
        <v>10.862256867009574</v>
      </c>
      <c r="R279" s="12"/>
      <c r="S279" s="1044">
        <f t="shared" si="84"/>
        <v>0.65173541202057439</v>
      </c>
      <c r="T279" s="1033">
        <f t="shared" si="85"/>
        <v>4.7475155596477467</v>
      </c>
      <c r="U279" s="1034">
        <f t="shared" si="85"/>
        <v>23.737577798238732</v>
      </c>
      <c r="V279" s="1034">
        <f t="shared" si="85"/>
        <v>0</v>
      </c>
      <c r="W279" s="1035">
        <f t="shared" si="85"/>
        <v>1.4242546678943238</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5560.9569367717122</v>
      </c>
      <c r="L280" s="518">
        <f t="shared" si="94"/>
        <v>0.5</v>
      </c>
      <c r="M280" s="518">
        <f t="shared" si="90"/>
        <v>0.5</v>
      </c>
      <c r="N280" s="12">
        <f t="shared" si="95"/>
        <v>0</v>
      </c>
      <c r="O280" s="12">
        <f t="shared" si="95"/>
        <v>0</v>
      </c>
      <c r="P280" s="690">
        <f t="shared" si="82"/>
        <v>2.2243827747086846</v>
      </c>
      <c r="Q280" s="465">
        <f t="shared" si="83"/>
        <v>11.121913873543424</v>
      </c>
      <c r="R280" s="12"/>
      <c r="S280" s="1044">
        <f t="shared" si="84"/>
        <v>0.66731483241260547</v>
      </c>
      <c r="T280" s="1033">
        <f t="shared" si="85"/>
        <v>4.7994469609545165</v>
      </c>
      <c r="U280" s="1034">
        <f t="shared" si="85"/>
        <v>23.997234804772582</v>
      </c>
      <c r="V280" s="1034">
        <f t="shared" si="85"/>
        <v>0</v>
      </c>
      <c r="W280" s="1035">
        <f t="shared" si="85"/>
        <v>1.439834088286355</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5691.9534474804905</v>
      </c>
      <c r="L281" s="518">
        <f t="shared" si="94"/>
        <v>0.5</v>
      </c>
      <c r="M281" s="518">
        <f t="shared" si="90"/>
        <v>0.5</v>
      </c>
      <c r="N281" s="12">
        <f t="shared" si="95"/>
        <v>0</v>
      </c>
      <c r="O281" s="12">
        <f t="shared" si="95"/>
        <v>0</v>
      </c>
      <c r="P281" s="690">
        <f t="shared" si="82"/>
        <v>2.276781378992196</v>
      </c>
      <c r="Q281" s="465">
        <f t="shared" si="83"/>
        <v>11.383906894960981</v>
      </c>
      <c r="R281" s="12"/>
      <c r="S281" s="1044">
        <f t="shared" si="84"/>
        <v>0.68303441369765883</v>
      </c>
      <c r="T281" s="1033">
        <f t="shared" si="85"/>
        <v>4.8518455652380279</v>
      </c>
      <c r="U281" s="1034">
        <f t="shared" si="85"/>
        <v>24.259227826190141</v>
      </c>
      <c r="V281" s="1034">
        <f t="shared" si="85"/>
        <v>0</v>
      </c>
      <c r="W281" s="1035">
        <f t="shared" si="85"/>
        <v>1.4555536695714082</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5819.7117299764459</v>
      </c>
      <c r="L282" s="518">
        <f t="shared" si="94"/>
        <v>0.5</v>
      </c>
      <c r="M282" s="518">
        <f t="shared" si="90"/>
        <v>0.5</v>
      </c>
      <c r="N282" s="12">
        <f t="shared" si="95"/>
        <v>0</v>
      </c>
      <c r="O282" s="12">
        <f t="shared" si="95"/>
        <v>0</v>
      </c>
      <c r="P282" s="690">
        <f t="shared" si="82"/>
        <v>2.3278846919905787</v>
      </c>
      <c r="Q282" s="465">
        <f t="shared" si="83"/>
        <v>11.639423459952893</v>
      </c>
      <c r="R282" s="12"/>
      <c r="S282" s="1044">
        <f t="shared" si="84"/>
        <v>0.69836540759717347</v>
      </c>
      <c r="T282" s="1033">
        <f t="shared" si="85"/>
        <v>4.9029488782364101</v>
      </c>
      <c r="U282" s="1034">
        <f t="shared" si="85"/>
        <v>24.514744391182049</v>
      </c>
      <c r="V282" s="1034">
        <f t="shared" si="85"/>
        <v>0</v>
      </c>
      <c r="W282" s="1035">
        <f t="shared" si="85"/>
        <v>1.4708846634709229</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5941.06243645226</v>
      </c>
      <c r="L283" s="518">
        <f t="shared" si="94"/>
        <v>0.5</v>
      </c>
      <c r="M283" s="518">
        <f t="shared" si="90"/>
        <v>0.5</v>
      </c>
      <c r="N283" s="12">
        <f t="shared" si="95"/>
        <v>0</v>
      </c>
      <c r="O283" s="12">
        <f t="shared" si="95"/>
        <v>0</v>
      </c>
      <c r="P283" s="690">
        <f t="shared" si="82"/>
        <v>2.3764249745809041</v>
      </c>
      <c r="Q283" s="465">
        <f t="shared" si="83"/>
        <v>11.882124872904519</v>
      </c>
      <c r="R283" s="12"/>
      <c r="S283" s="1044">
        <f t="shared" si="84"/>
        <v>0.71292749237427122</v>
      </c>
      <c r="T283" s="1033">
        <f t="shared" si="85"/>
        <v>4.9514891608267355</v>
      </c>
      <c r="U283" s="1034">
        <f t="shared" si="85"/>
        <v>24.757445804133678</v>
      </c>
      <c r="V283" s="1034">
        <f t="shared" si="85"/>
        <v>0</v>
      </c>
      <c r="W283" s="1035">
        <f t="shared" si="85"/>
        <v>1.4854467482480207</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6050.6180426078954</v>
      </c>
      <c r="L284" s="520">
        <f t="shared" si="94"/>
        <v>0.5</v>
      </c>
      <c r="M284" s="520">
        <f t="shared" si="90"/>
        <v>0.5</v>
      </c>
      <c r="N284" s="1045">
        <f t="shared" ref="N284:O284" si="96">N146</f>
        <v>0</v>
      </c>
      <c r="O284" s="1045">
        <f t="shared" si="96"/>
        <v>0</v>
      </c>
      <c r="P284" s="1046">
        <f t="shared" si="82"/>
        <v>2.4202472170431584</v>
      </c>
      <c r="Q284" s="988">
        <f t="shared" si="83"/>
        <v>12.10123608521579</v>
      </c>
      <c r="R284" s="1045"/>
      <c r="S284" s="1047">
        <f t="shared" si="84"/>
        <v>0.72607416511294742</v>
      </c>
      <c r="T284" s="1048">
        <f t="shared" si="85"/>
        <v>4.9953114032889907</v>
      </c>
      <c r="U284" s="1049">
        <f t="shared" si="85"/>
        <v>24.97655701644495</v>
      </c>
      <c r="V284" s="1049">
        <f t="shared" si="85"/>
        <v>0</v>
      </c>
      <c r="W284" s="1050">
        <f t="shared" si="85"/>
        <v>1.4985934209866969</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0.11539597417911888</v>
      </c>
      <c r="C91" s="473">
        <f>$B91*'Recycling - Case 1'!BM100*'Recycling - Case 1'!$AK100</f>
        <v>781.932739355134</v>
      </c>
      <c r="D91" s="474">
        <f>$B91*'Recycling - Case 1'!BN100*'Recycling - Case 1'!$AK100</f>
        <v>816.6546404489543</v>
      </c>
      <c r="E91" s="474">
        <f>$B91*'Recycling - Case 1'!BO100*'Recycling - Case 1'!$AK100</f>
        <v>223.0531740417959</v>
      </c>
      <c r="F91" s="474">
        <f>$B91*'Recycling - Case 1'!BP100*'Recycling - Case 1'!$AK100</f>
        <v>0</v>
      </c>
      <c r="G91" s="474">
        <f>$B91*'Recycling - Case 1'!BQ100*'Recycling - Case 1'!$AK100</f>
        <v>0</v>
      </c>
      <c r="H91" s="474">
        <f>$B91*'Recycling - Case 1'!BR100*'Recycling - Case 1'!$AK100</f>
        <v>0</v>
      </c>
      <c r="I91" s="474">
        <f>$B91*'Recycling - Case 1'!BS100*'Recycling - Case 1'!$AK100</f>
        <v>872.06127668589659</v>
      </c>
      <c r="J91" s="663">
        <f t="shared" si="11"/>
        <v>2693.7018305317811</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1.1783096193201528</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30.044255104382508</v>
      </c>
      <c r="R91" s="104">
        <f t="shared" si="8"/>
        <v>31.222564723702661</v>
      </c>
      <c r="S91" s="431">
        <f>C91*'4C2 Open-burning '!$C$9*'4C2 Open-burning '!$C$11*$C$5</f>
        <v>3.0495376834850223</v>
      </c>
      <c r="T91" s="431">
        <f>D91*'4C2 Open-burning '!$C$9*'4C2 Open-burning '!$C$11*$C$5</f>
        <v>3.1849530977509213</v>
      </c>
      <c r="U91" s="431">
        <f>E91*'4C2 Open-burning '!$C$9*'4C2 Open-burning '!$C$11*$C$5</f>
        <v>0.86990737876300395</v>
      </c>
      <c r="V91" s="431">
        <f>F91*'4C2 Open-burning '!$C$9*'4C2 Open-burning '!$C$11*$C$5</f>
        <v>0</v>
      </c>
      <c r="W91" s="431">
        <f>G91*'4C2 Open-burning '!$C$9*'4C2 Open-burning '!$C$11*$C$5</f>
        <v>0</v>
      </c>
      <c r="X91" s="431">
        <f>H91*'4C2 Open-burning '!$C$9*'4C2 Open-burning '!$C$11*$C$5</f>
        <v>0</v>
      </c>
      <c r="Y91" s="431">
        <f>I91*'4C2 Open-burning '!$C$9*'4C2 Open-burning '!$C$11*$C$5</f>
        <v>3.4010389790749964</v>
      </c>
      <c r="Z91" s="432">
        <f t="shared" si="9"/>
        <v>10.505437139073944</v>
      </c>
      <c r="AA91" s="433">
        <f>C91*'4C2 Open-burning '!$C$10*'4C2 Open-burning '!$C$11*$C$5*C$15</f>
        <v>2.8149578616784823E-2</v>
      </c>
      <c r="AB91" s="433">
        <f>D91*'4C2 Open-burning '!$C$10*'4C2 Open-burning '!$C$11*$C$5*D$15</f>
        <v>2.9399567056162354E-2</v>
      </c>
      <c r="AC91" s="433">
        <f>E91*'4C2 Open-burning '!$C$10*'4C2 Open-burning '!$C$11*$C$5*E$15</f>
        <v>1.8067307097385469E-2</v>
      </c>
      <c r="AD91" s="433">
        <f>F91*'4C2 Open-burning '!$C$10*'4C2 Open-burning '!$C$11*$C$5*F$15</f>
        <v>0</v>
      </c>
      <c r="AE91" s="433">
        <f>G91*'4C2 Open-burning '!$C$10*'4C2 Open-burning '!$C$11*$C$5*G$15</f>
        <v>0</v>
      </c>
      <c r="AF91" s="433">
        <f>H91*'4C2 Open-burning '!$C$10*'4C2 Open-burning '!$C$11*$C$5*H$15</f>
        <v>0</v>
      </c>
      <c r="AG91" s="433">
        <f>I91*'4C2 Open-burning '!$C$10*'4C2 Open-burning '!$C$11*$C$5*I$15</f>
        <v>7.0636963411557618E-2</v>
      </c>
      <c r="AH91" s="434">
        <f t="shared" si="10"/>
        <v>0.14625341618189025</v>
      </c>
    </row>
    <row r="92" spans="1:44">
      <c r="A92" s="435">
        <f>'Input data'!A121</f>
        <v>2021</v>
      </c>
      <c r="B92" s="107">
        <f>'Recycling - Case 1'!AP101</f>
        <v>0.11339075990592493</v>
      </c>
      <c r="C92" s="473">
        <f>$B92*'Recycling - Case 1'!BM101*'Recycling - Case 1'!$AK101</f>
        <v>762.11197774149366</v>
      </c>
      <c r="D92" s="474">
        <f>$B92*'Recycling - Case 1'!BN101*'Recycling - Case 1'!$AK101</f>
        <v>795.95373340884089</v>
      </c>
      <c r="E92" s="474">
        <f>$B92*'Recycling - Case 1'!BO101*'Recycling - Case 1'!$AK101</f>
        <v>217.39912789775755</v>
      </c>
      <c r="F92" s="474">
        <f>$B92*'Recycling - Case 1'!BP101*'Recycling - Case 1'!$AK101</f>
        <v>0</v>
      </c>
      <c r="G92" s="474">
        <f>$B92*'Recycling - Case 1'!BQ101*'Recycling - Case 1'!$AK101</f>
        <v>0</v>
      </c>
      <c r="H92" s="474">
        <f>$B92*'Recycling - Case 1'!BR101*'Recycling - Case 1'!$AK101</f>
        <v>0</v>
      </c>
      <c r="I92" s="474">
        <f>$B92*'Recycling - Case 1'!BS101*'Recycling - Case 1'!$AK101</f>
        <v>849.95589880910757</v>
      </c>
      <c r="J92" s="663">
        <f t="shared" si="11"/>
        <v>2625.4207378572</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1.1484413289978099</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29.28268062577137</v>
      </c>
      <c r="R92" s="104">
        <f t="shared" si="8"/>
        <v>30.431121954769178</v>
      </c>
      <c r="S92" s="431">
        <f>C92*'4C2 Open-burning '!$C$9*'4C2 Open-burning '!$C$11*$C$5</f>
        <v>2.9722367131918248</v>
      </c>
      <c r="T92" s="431">
        <f>D92*'4C2 Open-burning '!$C$9*'4C2 Open-burning '!$C$11*$C$5</f>
        <v>3.1042195602944793</v>
      </c>
      <c r="U92" s="431">
        <f>E92*'4C2 Open-burning '!$C$9*'4C2 Open-burning '!$C$11*$C$5</f>
        <v>0.8478565988012543</v>
      </c>
      <c r="V92" s="431">
        <f>F92*'4C2 Open-burning '!$C$9*'4C2 Open-burning '!$C$11*$C$5</f>
        <v>0</v>
      </c>
      <c r="W92" s="431">
        <f>G92*'4C2 Open-burning '!$C$9*'4C2 Open-burning '!$C$11*$C$5</f>
        <v>0</v>
      </c>
      <c r="X92" s="431">
        <f>H92*'4C2 Open-burning '!$C$9*'4C2 Open-burning '!$C$11*$C$5</f>
        <v>0</v>
      </c>
      <c r="Y92" s="431">
        <f>I92*'4C2 Open-burning '!$C$9*'4C2 Open-burning '!$C$11*$C$5</f>
        <v>3.3148280053555195</v>
      </c>
      <c r="Z92" s="432">
        <f t="shared" si="9"/>
        <v>10.239140877643077</v>
      </c>
      <c r="AA92" s="433">
        <f>C92*'4C2 Open-burning '!$C$10*'4C2 Open-burning '!$C$11*$C$5*C$15</f>
        <v>2.7436031198693773E-2</v>
      </c>
      <c r="AB92" s="433">
        <f>D92*'4C2 Open-burning '!$C$10*'4C2 Open-burning '!$C$11*$C$5*D$15</f>
        <v>2.8654334402718269E-2</v>
      </c>
      <c r="AC92" s="433">
        <f>E92*'4C2 Open-burning '!$C$10*'4C2 Open-burning '!$C$11*$C$5*E$15</f>
        <v>1.7609329359718359E-2</v>
      </c>
      <c r="AD92" s="433">
        <f>F92*'4C2 Open-burning '!$C$10*'4C2 Open-burning '!$C$11*$C$5*F$15</f>
        <v>0</v>
      </c>
      <c r="AE92" s="433">
        <f>G92*'4C2 Open-burning '!$C$10*'4C2 Open-burning '!$C$11*$C$5*G$15</f>
        <v>0</v>
      </c>
      <c r="AF92" s="433">
        <f>H92*'4C2 Open-burning '!$C$10*'4C2 Open-burning '!$C$11*$C$5*H$15</f>
        <v>0</v>
      </c>
      <c r="AG92" s="433">
        <f>I92*'4C2 Open-burning '!$C$10*'4C2 Open-burning '!$C$11*$C$5*I$15</f>
        <v>6.884642780353771E-2</v>
      </c>
      <c r="AH92" s="434">
        <f t="shared" si="10"/>
        <v>0.1425461227646681</v>
      </c>
    </row>
    <row r="93" spans="1:44">
      <c r="A93" s="435">
        <f>'Input data'!A122</f>
        <v>2022</v>
      </c>
      <c r="B93" s="107">
        <f>'Recycling - Case 1'!AP102</f>
        <v>0.11138851653285611</v>
      </c>
      <c r="C93" s="473">
        <f>$B93*'Recycling - Case 1'!BM102*'Recycling - Case 1'!$AK102</f>
        <v>743.11786113540995</v>
      </c>
      <c r="D93" s="474">
        <f>$B93*'Recycling - Case 1'!BN102*'Recycling - Case 1'!$AK102</f>
        <v>776.1161787358144</v>
      </c>
      <c r="E93" s="474">
        <f>$B93*'Recycling - Case 1'!BO102*'Recycling - Case 1'!$AK102</f>
        <v>211.98088949454015</v>
      </c>
      <c r="F93" s="474">
        <f>$B93*'Recycling - Case 1'!BP102*'Recycling - Case 1'!$AK102</f>
        <v>0</v>
      </c>
      <c r="G93" s="474">
        <f>$B93*'Recycling - Case 1'!BQ102*'Recycling - Case 1'!$AK102</f>
        <v>0</v>
      </c>
      <c r="H93" s="474">
        <f>$B93*'Recycling - Case 1'!BR102*'Recycling - Case 1'!$AK102</f>
        <v>0</v>
      </c>
      <c r="I93" s="474">
        <f>$B93*'Recycling - Case 1'!BS102*'Recycling - Case 1'!$AK102</f>
        <v>828.77244818305678</v>
      </c>
      <c r="J93" s="663">
        <f t="shared" si="11"/>
        <v>2559.9873775488213</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1.1198187260794377</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28.552868384802668</v>
      </c>
      <c r="R93" s="104">
        <f t="shared" si="8"/>
        <v>29.672687110882105</v>
      </c>
      <c r="S93" s="431">
        <f>C93*'4C2 Open-burning '!$C$9*'4C2 Open-burning '!$C$11*$C$5</f>
        <v>2.8981596584280989</v>
      </c>
      <c r="T93" s="431">
        <f>D93*'4C2 Open-burning '!$C$9*'4C2 Open-burning '!$C$11*$C$5</f>
        <v>3.0268530970696763</v>
      </c>
      <c r="U93" s="431">
        <f>E93*'4C2 Open-burning '!$C$9*'4C2 Open-burning '!$C$11*$C$5</f>
        <v>0.82672546902870647</v>
      </c>
      <c r="V93" s="431">
        <f>F93*'4C2 Open-burning '!$C$9*'4C2 Open-burning '!$C$11*$C$5</f>
        <v>0</v>
      </c>
      <c r="W93" s="431">
        <f>G93*'4C2 Open-burning '!$C$9*'4C2 Open-burning '!$C$11*$C$5</f>
        <v>0</v>
      </c>
      <c r="X93" s="431">
        <f>H93*'4C2 Open-burning '!$C$9*'4C2 Open-burning '!$C$11*$C$5</f>
        <v>0</v>
      </c>
      <c r="Y93" s="431">
        <f>I93*'4C2 Open-burning '!$C$9*'4C2 Open-burning '!$C$11*$C$5</f>
        <v>3.2322125479139214</v>
      </c>
      <c r="Z93" s="432">
        <f t="shared" si="9"/>
        <v>9.9839507724404033</v>
      </c>
      <c r="AA93" s="433">
        <f>C93*'4C2 Open-burning '!$C$10*'4C2 Open-burning '!$C$11*$C$5*C$15</f>
        <v>2.6752243000874754E-2</v>
      </c>
      <c r="AB93" s="433">
        <f>D93*'4C2 Open-burning '!$C$10*'4C2 Open-burning '!$C$11*$C$5*D$15</f>
        <v>2.7940182434489313E-2</v>
      </c>
      <c r="AC93" s="433">
        <f>E93*'4C2 Open-burning '!$C$10*'4C2 Open-burning '!$C$11*$C$5*E$15</f>
        <v>1.717045204905775E-2</v>
      </c>
      <c r="AD93" s="433">
        <f>F93*'4C2 Open-burning '!$C$10*'4C2 Open-burning '!$C$11*$C$5*F$15</f>
        <v>0</v>
      </c>
      <c r="AE93" s="433">
        <f>G93*'4C2 Open-burning '!$C$10*'4C2 Open-burning '!$C$11*$C$5*G$15</f>
        <v>0</v>
      </c>
      <c r="AF93" s="433">
        <f>H93*'4C2 Open-burning '!$C$10*'4C2 Open-burning '!$C$11*$C$5*H$15</f>
        <v>0</v>
      </c>
      <c r="AG93" s="433">
        <f>I93*'4C2 Open-burning '!$C$10*'4C2 Open-burning '!$C$11*$C$5*I$15</f>
        <v>6.7130568302827598E-2</v>
      </c>
      <c r="AH93" s="434">
        <f t="shared" si="10"/>
        <v>0.13899344578724943</v>
      </c>
    </row>
    <row r="94" spans="1:44">
      <c r="A94" s="435">
        <f>'Input data'!A123</f>
        <v>2023</v>
      </c>
      <c r="B94" s="107">
        <f>'Recycling - Case 1'!AP103</f>
        <v>0.10931909276146549</v>
      </c>
      <c r="C94" s="473">
        <f>$B94*'Recycling - Case 1'!BM103*'Recycling - Case 1'!$AK103</f>
        <v>724.79123595737792</v>
      </c>
      <c r="D94" s="474">
        <f>$B94*'Recycling - Case 1'!BN103*'Recycling - Case 1'!$AK103</f>
        <v>756.97575559948234</v>
      </c>
      <c r="E94" s="474">
        <f>$B94*'Recycling - Case 1'!BO103*'Recycling - Case 1'!$AK103</f>
        <v>206.75305887728581</v>
      </c>
      <c r="F94" s="474">
        <f>$B94*'Recycling - Case 1'!BP103*'Recycling - Case 1'!$AK103</f>
        <v>0</v>
      </c>
      <c r="G94" s="474">
        <f>$B94*'Recycling - Case 1'!BQ103*'Recycling - Case 1'!$AK103</f>
        <v>0</v>
      </c>
      <c r="H94" s="474">
        <f>$B94*'Recycling - Case 1'!BR103*'Recycling - Case 1'!$AK103</f>
        <v>0</v>
      </c>
      <c r="I94" s="474">
        <f>$B94*'Recycling - Case 1'!BS103*'Recycling - Case 1'!$AK103</f>
        <v>808.3334265821976</v>
      </c>
      <c r="J94" s="663">
        <f t="shared" si="11"/>
        <v>2496.8534770163437</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1.092201978947505</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27.84870321260987</v>
      </c>
      <c r="R94" s="104">
        <f t="shared" si="8"/>
        <v>28.940905191557373</v>
      </c>
      <c r="S94" s="431">
        <f>C94*'4C2 Open-burning '!$C$9*'4C2 Open-burning '!$C$11*$C$5</f>
        <v>2.8266858202337741</v>
      </c>
      <c r="T94" s="431">
        <f>D94*'4C2 Open-burning '!$C$9*'4C2 Open-burning '!$C$11*$C$5</f>
        <v>2.9522054468379806</v>
      </c>
      <c r="U94" s="431">
        <f>E94*'4C2 Open-burning '!$C$9*'4C2 Open-burning '!$C$11*$C$5</f>
        <v>0.80633692962141468</v>
      </c>
      <c r="V94" s="431">
        <f>F94*'4C2 Open-burning '!$C$9*'4C2 Open-burning '!$C$11*$C$5</f>
        <v>0</v>
      </c>
      <c r="W94" s="431">
        <f>G94*'4C2 Open-burning '!$C$9*'4C2 Open-burning '!$C$11*$C$5</f>
        <v>0</v>
      </c>
      <c r="X94" s="431">
        <f>H94*'4C2 Open-burning '!$C$9*'4C2 Open-burning '!$C$11*$C$5</f>
        <v>0</v>
      </c>
      <c r="Y94" s="431">
        <f>I94*'4C2 Open-burning '!$C$9*'4C2 Open-burning '!$C$11*$C$5</f>
        <v>3.1525003636705704</v>
      </c>
      <c r="Z94" s="432">
        <f t="shared" si="9"/>
        <v>9.73772856036374</v>
      </c>
      <c r="AA94" s="433">
        <f>C94*'4C2 Open-burning '!$C$10*'4C2 Open-burning '!$C$11*$C$5*C$15</f>
        <v>2.6092484494465603E-2</v>
      </c>
      <c r="AB94" s="433">
        <f>D94*'4C2 Open-burning '!$C$10*'4C2 Open-burning '!$C$11*$C$5*D$15</f>
        <v>2.7251127201581363E-2</v>
      </c>
      <c r="AC94" s="433">
        <f>E94*'4C2 Open-burning '!$C$10*'4C2 Open-burning '!$C$11*$C$5*E$15</f>
        <v>1.6746997769060148E-2</v>
      </c>
      <c r="AD94" s="433">
        <f>F94*'4C2 Open-burning '!$C$10*'4C2 Open-burning '!$C$11*$C$5*F$15</f>
        <v>0</v>
      </c>
      <c r="AE94" s="433">
        <f>G94*'4C2 Open-burning '!$C$10*'4C2 Open-burning '!$C$11*$C$5*G$15</f>
        <v>0</v>
      </c>
      <c r="AF94" s="433">
        <f>H94*'4C2 Open-burning '!$C$10*'4C2 Open-burning '!$C$11*$C$5*H$15</f>
        <v>0</v>
      </c>
      <c r="AG94" s="433">
        <f>I94*'4C2 Open-burning '!$C$10*'4C2 Open-burning '!$C$11*$C$5*I$15</f>
        <v>6.5475007553158007E-2</v>
      </c>
      <c r="AH94" s="434">
        <f t="shared" si="10"/>
        <v>0.13556561701826514</v>
      </c>
    </row>
    <row r="95" spans="1:44">
      <c r="A95" s="435">
        <f>'Input data'!A124</f>
        <v>2024</v>
      </c>
      <c r="B95" s="107">
        <f>'Recycling - Case 1'!AP104</f>
        <v>0.10713170161958234</v>
      </c>
      <c r="C95" s="473">
        <f>$B95*'Recycling - Case 1'!BM104*'Recycling - Case 1'!$AK104</f>
        <v>706.93209499450666</v>
      </c>
      <c r="D95" s="474">
        <f>$B95*'Recycling - Case 1'!BN104*'Recycling - Case 1'!$AK104</f>
        <v>738.32357542118609</v>
      </c>
      <c r="E95" s="474">
        <f>$B95*'Recycling - Case 1'!BO104*'Recycling - Case 1'!$AK104</f>
        <v>201.65858223379149</v>
      </c>
      <c r="F95" s="474">
        <f>$B95*'Recycling - Case 1'!BP104*'Recycling - Case 1'!$AK104</f>
        <v>0</v>
      </c>
      <c r="G95" s="474">
        <f>$B95*'Recycling - Case 1'!BQ104*'Recycling - Case 1'!$AK104</f>
        <v>0</v>
      </c>
      <c r="H95" s="474">
        <f>$B95*'Recycling - Case 1'!BR104*'Recycling - Case 1'!$AK104</f>
        <v>0</v>
      </c>
      <c r="I95" s="474">
        <f>$B95*'Recycling - Case 1'!BS104*'Recycling - Case 1'!$AK104</f>
        <v>788.41577320265117</v>
      </c>
      <c r="J95" s="663">
        <f t="shared" si="11"/>
        <v>2435.3300258521353</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1.0652896928515163</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27.162500218377737</v>
      </c>
      <c r="R95" s="104">
        <f t="shared" si="8"/>
        <v>28.227789911229252</v>
      </c>
      <c r="S95" s="431">
        <f>C95*'4C2 Open-burning '!$C$9*'4C2 Open-burning '!$C$11*$C$5</f>
        <v>2.7570351704785763</v>
      </c>
      <c r="T95" s="431">
        <f>D95*'4C2 Open-burning '!$C$9*'4C2 Open-burning '!$C$11*$C$5</f>
        <v>2.879461944142625</v>
      </c>
      <c r="U95" s="431">
        <f>E95*'4C2 Open-burning '!$C$9*'4C2 Open-burning '!$C$11*$C$5</f>
        <v>0.78646847071178672</v>
      </c>
      <c r="V95" s="431">
        <f>F95*'4C2 Open-burning '!$C$9*'4C2 Open-burning '!$C$11*$C$5</f>
        <v>0</v>
      </c>
      <c r="W95" s="431">
        <f>G95*'4C2 Open-burning '!$C$9*'4C2 Open-burning '!$C$11*$C$5</f>
        <v>0</v>
      </c>
      <c r="X95" s="431">
        <f>H95*'4C2 Open-burning '!$C$9*'4C2 Open-burning '!$C$11*$C$5</f>
        <v>0</v>
      </c>
      <c r="Y95" s="431">
        <f>I95*'4C2 Open-burning '!$C$9*'4C2 Open-burning '!$C$11*$C$5</f>
        <v>3.0748215154903389</v>
      </c>
      <c r="Z95" s="432">
        <f t="shared" si="9"/>
        <v>9.4977871008233272</v>
      </c>
      <c r="AA95" s="433">
        <f>C95*'4C2 Open-burning '!$C$10*'4C2 Open-burning '!$C$11*$C$5*C$15</f>
        <v>2.544955541980224E-2</v>
      </c>
      <c r="AB95" s="433">
        <f>D95*'4C2 Open-burning '!$C$10*'4C2 Open-burning '!$C$11*$C$5*D$15</f>
        <v>2.6579648715162697E-2</v>
      </c>
      <c r="AC95" s="433">
        <f>E95*'4C2 Open-burning '!$C$10*'4C2 Open-burning '!$C$11*$C$5*E$15</f>
        <v>1.6334345160937111E-2</v>
      </c>
      <c r="AD95" s="433">
        <f>F95*'4C2 Open-burning '!$C$10*'4C2 Open-burning '!$C$11*$C$5*F$15</f>
        <v>0</v>
      </c>
      <c r="AE95" s="433">
        <f>G95*'4C2 Open-burning '!$C$10*'4C2 Open-burning '!$C$11*$C$5*G$15</f>
        <v>0</v>
      </c>
      <c r="AF95" s="433">
        <f>H95*'4C2 Open-burning '!$C$10*'4C2 Open-burning '!$C$11*$C$5*H$15</f>
        <v>0</v>
      </c>
      <c r="AG95" s="433">
        <f>I95*'4C2 Open-burning '!$C$10*'4C2 Open-burning '!$C$11*$C$5*I$15</f>
        <v>6.3861677629414748E-2</v>
      </c>
      <c r="AH95" s="434">
        <f t="shared" si="10"/>
        <v>0.1322252269253168</v>
      </c>
    </row>
    <row r="96" spans="1:44">
      <c r="A96" s="435">
        <f>'Input data'!A125</f>
        <v>2025</v>
      </c>
      <c r="B96" s="107">
        <f>'Recycling - Case 1'!AP105</f>
        <v>0.10486209447327044</v>
      </c>
      <c r="C96" s="473">
        <f>$B96*'Recycling - Case 1'!BM105*'Recycling - Case 1'!$AK105</f>
        <v>689.55121898790662</v>
      </c>
      <c r="D96" s="474">
        <f>$B96*'Recycling - Case 1'!BN105*'Recycling - Case 1'!$AK105</f>
        <v>720.17089766329616</v>
      </c>
      <c r="E96" s="474">
        <f>$B96*'Recycling - Case 1'!BO105*'Recycling - Case 1'!$AK105</f>
        <v>196.70053486504165</v>
      </c>
      <c r="F96" s="474">
        <f>$B96*'Recycling - Case 1'!BP105*'Recycling - Case 1'!$AK105</f>
        <v>0</v>
      </c>
      <c r="G96" s="474">
        <f>$B96*'Recycling - Case 1'!BQ105*'Recycling - Case 1'!$AK105</f>
        <v>0</v>
      </c>
      <c r="H96" s="474">
        <f>$B96*'Recycling - Case 1'!BR105*'Recycling - Case 1'!$AK105</f>
        <v>0</v>
      </c>
      <c r="I96" s="474">
        <f>$B96*'Recycling - Case 1'!BS105*'Recycling - Case 1'!$AK105</f>
        <v>769.03151141469323</v>
      </c>
      <c r="J96" s="663">
        <f t="shared" si="11"/>
        <v>2375.4541629309374</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1.0390981134994637</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26.494673631259008</v>
      </c>
      <c r="R96" s="104">
        <f t="shared" si="8"/>
        <v>27.533771744758472</v>
      </c>
      <c r="S96" s="431">
        <f>C96*'4C2 Open-burning '!$C$9*'4C2 Open-burning '!$C$11*$C$5</f>
        <v>2.6892497540528355</v>
      </c>
      <c r="T96" s="431">
        <f>D96*'4C2 Open-burning '!$C$9*'4C2 Open-burning '!$C$11*$C$5</f>
        <v>2.8086665008868548</v>
      </c>
      <c r="U96" s="431">
        <f>E96*'4C2 Open-burning '!$C$9*'4C2 Open-burning '!$C$11*$C$5</f>
        <v>0.76713208597366234</v>
      </c>
      <c r="V96" s="431">
        <f>F96*'4C2 Open-burning '!$C$9*'4C2 Open-burning '!$C$11*$C$5</f>
        <v>0</v>
      </c>
      <c r="W96" s="431">
        <f>G96*'4C2 Open-burning '!$C$9*'4C2 Open-burning '!$C$11*$C$5</f>
        <v>0</v>
      </c>
      <c r="X96" s="431">
        <f>H96*'4C2 Open-burning '!$C$9*'4C2 Open-burning '!$C$11*$C$5</f>
        <v>0</v>
      </c>
      <c r="Y96" s="431">
        <f>I96*'4C2 Open-burning '!$C$9*'4C2 Open-burning '!$C$11*$C$5</f>
        <v>2.9992228945173034</v>
      </c>
      <c r="Z96" s="432">
        <f t="shared" si="9"/>
        <v>9.2642712354306553</v>
      </c>
      <c r="AA96" s="433">
        <f>C96*'4C2 Open-burning '!$C$10*'4C2 Open-burning '!$C$11*$C$5*C$15</f>
        <v>2.4823843883564636E-2</v>
      </c>
      <c r="AB96" s="433">
        <f>D96*'4C2 Open-burning '!$C$10*'4C2 Open-burning '!$C$11*$C$5*D$15</f>
        <v>2.5926152315878661E-2</v>
      </c>
      <c r="AC96" s="433">
        <f>E96*'4C2 Open-burning '!$C$10*'4C2 Open-burning '!$C$11*$C$5*E$15</f>
        <v>1.5932743324068372E-2</v>
      </c>
      <c r="AD96" s="433">
        <f>F96*'4C2 Open-burning '!$C$10*'4C2 Open-burning '!$C$11*$C$5*F$15</f>
        <v>0</v>
      </c>
      <c r="AE96" s="433">
        <f>G96*'4C2 Open-burning '!$C$10*'4C2 Open-burning '!$C$11*$C$5*G$15</f>
        <v>0</v>
      </c>
      <c r="AF96" s="433">
        <f>H96*'4C2 Open-burning '!$C$10*'4C2 Open-burning '!$C$11*$C$5*H$15</f>
        <v>0</v>
      </c>
      <c r="AG96" s="433">
        <f>I96*'4C2 Open-burning '!$C$10*'4C2 Open-burning '!$C$11*$C$5*I$15</f>
        <v>6.2291552424590141E-2</v>
      </c>
      <c r="AH96" s="434">
        <f t="shared" si="10"/>
        <v>0.12897429194810181</v>
      </c>
    </row>
    <row r="97" spans="1:34">
      <c r="A97" s="435">
        <f>'Input data'!A126</f>
        <v>2026</v>
      </c>
      <c r="B97" s="107">
        <f>'Recycling - Case 1'!AP106</f>
        <v>0.10258034357178188</v>
      </c>
      <c r="C97" s="473">
        <f>$B97*'Recycling - Case 1'!BM106*'Recycling - Case 1'!$AK106</f>
        <v>672.80334417737993</v>
      </c>
      <c r="D97" s="474">
        <f>$B97*'Recycling - Case 1'!BN106*'Recycling - Case 1'!$AK106</f>
        <v>702.67932966352862</v>
      </c>
      <c r="E97" s="474">
        <f>$B97*'Recycling - Case 1'!BO106*'Recycling - Case 1'!$AK106</f>
        <v>191.92305664098947</v>
      </c>
      <c r="F97" s="474">
        <f>$B97*'Recycling - Case 1'!BP106*'Recycling - Case 1'!$AK106</f>
        <v>0</v>
      </c>
      <c r="G97" s="474">
        <f>$B97*'Recycling - Case 1'!BQ106*'Recycling - Case 1'!$AK106</f>
        <v>0</v>
      </c>
      <c r="H97" s="474">
        <f>$B97*'Recycling - Case 1'!BR106*'Recycling - Case 1'!$AK106</f>
        <v>0</v>
      </c>
      <c r="I97" s="474">
        <f>$B97*'Recycling - Case 1'!BS106*'Recycling - Case 1'!$AK106</f>
        <v>750.35321294481651</v>
      </c>
      <c r="J97" s="663">
        <f t="shared" si="11"/>
        <v>2317.7589434267147</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1.0138604159339566</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25.851168892374815</v>
      </c>
      <c r="R97" s="104">
        <f t="shared" si="8"/>
        <v>26.86502930830877</v>
      </c>
      <c r="S97" s="431">
        <f>C97*'4C2 Open-burning '!$C$9*'4C2 Open-burning '!$C$11*$C$5</f>
        <v>2.6239330422917813</v>
      </c>
      <c r="T97" s="431">
        <f>D97*'4C2 Open-burning '!$C$9*'4C2 Open-burning '!$C$11*$C$5</f>
        <v>2.7404493856877612</v>
      </c>
      <c r="U97" s="431">
        <f>E97*'4C2 Open-burning '!$C$9*'4C2 Open-burning '!$C$11*$C$5</f>
        <v>0.74849992089985895</v>
      </c>
      <c r="V97" s="431">
        <f>F97*'4C2 Open-burning '!$C$9*'4C2 Open-burning '!$C$11*$C$5</f>
        <v>0</v>
      </c>
      <c r="W97" s="431">
        <f>G97*'4C2 Open-burning '!$C$9*'4C2 Open-burning '!$C$11*$C$5</f>
        <v>0</v>
      </c>
      <c r="X97" s="431">
        <f>H97*'4C2 Open-burning '!$C$9*'4C2 Open-burning '!$C$11*$C$5</f>
        <v>0</v>
      </c>
      <c r="Y97" s="431">
        <f>I97*'4C2 Open-burning '!$C$9*'4C2 Open-burning '!$C$11*$C$5</f>
        <v>2.9263775304847841</v>
      </c>
      <c r="Z97" s="432">
        <f t="shared" si="9"/>
        <v>9.0392598793641863</v>
      </c>
      <c r="AA97" s="433">
        <f>C97*'4C2 Open-burning '!$C$10*'4C2 Open-burning '!$C$11*$C$5*C$15</f>
        <v>2.4220920390385675E-2</v>
      </c>
      <c r="AB97" s="433">
        <f>D97*'4C2 Open-burning '!$C$10*'4C2 Open-burning '!$C$11*$C$5*D$15</f>
        <v>2.5296455867887025E-2</v>
      </c>
      <c r="AC97" s="433">
        <f>E97*'4C2 Open-burning '!$C$10*'4C2 Open-burning '!$C$11*$C$5*E$15</f>
        <v>1.5545767587920145E-2</v>
      </c>
      <c r="AD97" s="433">
        <f>F97*'4C2 Open-burning '!$C$10*'4C2 Open-burning '!$C$11*$C$5*F$15</f>
        <v>0</v>
      </c>
      <c r="AE97" s="433">
        <f>G97*'4C2 Open-burning '!$C$10*'4C2 Open-burning '!$C$11*$C$5*G$15</f>
        <v>0</v>
      </c>
      <c r="AF97" s="433">
        <f>H97*'4C2 Open-burning '!$C$10*'4C2 Open-burning '!$C$11*$C$5*H$15</f>
        <v>0</v>
      </c>
      <c r="AG97" s="433">
        <f>I97*'4C2 Open-burning '!$C$10*'4C2 Open-burning '!$C$11*$C$5*I$15</f>
        <v>6.0778610248530138E-2</v>
      </c>
      <c r="AH97" s="434">
        <f t="shared" si="10"/>
        <v>0.12584175409472298</v>
      </c>
    </row>
    <row r="98" spans="1:34">
      <c r="A98" s="435">
        <f>'Input data'!A127</f>
        <v>2027</v>
      </c>
      <c r="B98" s="107">
        <f>'Recycling - Case 1'!AP107</f>
        <v>0.10029547921264531</v>
      </c>
      <c r="C98" s="473">
        <f>$B98*'Recycling - Case 1'!BM107*'Recycling - Case 1'!$AK107</f>
        <v>656.68560736825793</v>
      </c>
      <c r="D98" s="474">
        <f>$B98*'Recycling - Case 1'!BN107*'Recycling - Case 1'!$AK107</f>
        <v>685.84588108640469</v>
      </c>
      <c r="E98" s="474">
        <f>$B98*'Recycling - Case 1'!BO107*'Recycling - Case 1'!$AK107</f>
        <v>187.32533081023595</v>
      </c>
      <c r="F98" s="474">
        <f>$B98*'Recycling - Case 1'!BP107*'Recycling - Case 1'!$AK107</f>
        <v>0</v>
      </c>
      <c r="G98" s="474">
        <f>$B98*'Recycling - Case 1'!BQ107*'Recycling - Case 1'!$AK107</f>
        <v>0</v>
      </c>
      <c r="H98" s="474">
        <f>$B98*'Recycling - Case 1'!BR107*'Recycling - Case 1'!$AK107</f>
        <v>0</v>
      </c>
      <c r="I98" s="474">
        <f>$B98*'Recycling - Case 1'!BS107*'Recycling - Case 1'!$AK107</f>
        <v>732.3776845756604</v>
      </c>
      <c r="J98" s="663">
        <f t="shared" si="11"/>
        <v>2262.2345038405592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0.98957228555138488</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25.231875989000649</v>
      </c>
      <c r="R98" s="104">
        <f t="shared" si="8"/>
        <v>26.221448274552035</v>
      </c>
      <c r="S98" s="431">
        <f>C98*'4C2 Open-burning '!$C$9*'4C2 Open-burning '!$C$11*$C$5</f>
        <v>2.5610738687362056</v>
      </c>
      <c r="T98" s="431">
        <f>D98*'4C2 Open-burning '!$C$9*'4C2 Open-burning '!$C$11*$C$5</f>
        <v>2.6747989362369777</v>
      </c>
      <c r="U98" s="431">
        <f>E98*'4C2 Open-burning '!$C$9*'4C2 Open-burning '!$C$11*$C$5</f>
        <v>0.73056879015992016</v>
      </c>
      <c r="V98" s="431">
        <f>F98*'4C2 Open-burning '!$C$9*'4C2 Open-burning '!$C$11*$C$5</f>
        <v>0</v>
      </c>
      <c r="W98" s="431">
        <f>G98*'4C2 Open-burning '!$C$9*'4C2 Open-burning '!$C$11*$C$5</f>
        <v>0</v>
      </c>
      <c r="X98" s="431">
        <f>H98*'4C2 Open-burning '!$C$9*'4C2 Open-burning '!$C$11*$C$5</f>
        <v>0</v>
      </c>
      <c r="Y98" s="431">
        <f>I98*'4C2 Open-burning '!$C$9*'4C2 Open-burning '!$C$11*$C$5</f>
        <v>2.8562729698450755</v>
      </c>
      <c r="Z98" s="432">
        <f t="shared" si="9"/>
        <v>8.8227145649781793</v>
      </c>
      <c r="AA98" s="433">
        <f>C98*'4C2 Open-burning '!$C$10*'4C2 Open-burning '!$C$11*$C$5*C$15</f>
        <v>2.3640681865257286E-2</v>
      </c>
      <c r="AB98" s="433">
        <f>D98*'4C2 Open-burning '!$C$10*'4C2 Open-burning '!$C$11*$C$5*D$15</f>
        <v>2.4690451719110565E-2</v>
      </c>
      <c r="AC98" s="433">
        <f>E98*'4C2 Open-burning '!$C$10*'4C2 Open-burning '!$C$11*$C$5*E$15</f>
        <v>1.5173351795629109E-2</v>
      </c>
      <c r="AD98" s="433">
        <f>F98*'4C2 Open-burning '!$C$10*'4C2 Open-burning '!$C$11*$C$5*F$15</f>
        <v>0</v>
      </c>
      <c r="AE98" s="433">
        <f>G98*'4C2 Open-burning '!$C$10*'4C2 Open-burning '!$C$11*$C$5*G$15</f>
        <v>0</v>
      </c>
      <c r="AF98" s="433">
        <f>H98*'4C2 Open-burning '!$C$10*'4C2 Open-burning '!$C$11*$C$5*H$15</f>
        <v>0</v>
      </c>
      <c r="AG98" s="433">
        <f>I98*'4C2 Open-burning '!$C$10*'4C2 Open-burning '!$C$11*$C$5*I$15</f>
        <v>5.9322592450628486E-2</v>
      </c>
      <c r="AH98" s="434">
        <f t="shared" si="10"/>
        <v>0.12282707783062545</v>
      </c>
    </row>
    <row r="99" spans="1:34">
      <c r="A99" s="435">
        <f>'Input data'!A128</f>
        <v>2028</v>
      </c>
      <c r="B99" s="107">
        <f>'Recycling - Case 1'!AP108</f>
        <v>9.6486345086679984E-2</v>
      </c>
      <c r="C99" s="473">
        <f>$B99*'Recycling - Case 1'!BM108*'Recycling - Case 1'!$AK108</f>
        <v>620.70487925508746</v>
      </c>
      <c r="D99" s="474">
        <f>$B99*'Recycling - Case 1'!BN108*'Recycling - Case 1'!$AK108</f>
        <v>648.26742055975387</v>
      </c>
      <c r="E99" s="474">
        <f>$B99*'Recycling - Case 1'!BO108*'Recycling - Case 1'!$AK108</f>
        <v>177.06151244576091</v>
      </c>
      <c r="F99" s="474">
        <f>$B99*'Recycling - Case 1'!BP108*'Recycling - Case 1'!$AK108</f>
        <v>0</v>
      </c>
      <c r="G99" s="474">
        <f>$B99*'Recycling - Case 1'!BQ108*'Recycling - Case 1'!$AK108</f>
        <v>0</v>
      </c>
      <c r="H99" s="474">
        <f>$B99*'Recycling - Case 1'!BR108*'Recycling - Case 1'!$AK108</f>
        <v>0</v>
      </c>
      <c r="I99" s="474">
        <f>$B99*'Recycling - Case 1'!BS108*'Recycling - Case 1'!$AK108</f>
        <v>692.24968108480175</v>
      </c>
      <c r="J99" s="663">
        <f t="shared" si="11"/>
        <v>2138.2834933454042</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0.93535222810647445</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23.849386012733586</v>
      </c>
      <c r="R99" s="104">
        <f t="shared" si="8"/>
        <v>24.78473824084006</v>
      </c>
      <c r="S99" s="431">
        <f>C99*'4C2 Open-burning '!$C$9*'4C2 Open-burning '!$C$11*$C$5</f>
        <v>2.4207490290948406</v>
      </c>
      <c r="T99" s="431">
        <f>D99*'4C2 Open-burning '!$C$9*'4C2 Open-burning '!$C$11*$C$5</f>
        <v>2.52824294018304</v>
      </c>
      <c r="U99" s="431">
        <f>E99*'4C2 Open-burning '!$C$9*'4C2 Open-burning '!$C$11*$C$5</f>
        <v>0.69053989853846764</v>
      </c>
      <c r="V99" s="431">
        <f>F99*'4C2 Open-burning '!$C$9*'4C2 Open-burning '!$C$11*$C$5</f>
        <v>0</v>
      </c>
      <c r="W99" s="431">
        <f>G99*'4C2 Open-burning '!$C$9*'4C2 Open-burning '!$C$11*$C$5</f>
        <v>0</v>
      </c>
      <c r="X99" s="431">
        <f>H99*'4C2 Open-burning '!$C$9*'4C2 Open-burning '!$C$11*$C$5</f>
        <v>0</v>
      </c>
      <c r="Y99" s="431">
        <f>I99*'4C2 Open-burning '!$C$9*'4C2 Open-burning '!$C$11*$C$5</f>
        <v>2.6997737562307269</v>
      </c>
      <c r="Z99" s="432">
        <f t="shared" si="9"/>
        <v>8.3393056240470749</v>
      </c>
      <c r="AA99" s="433">
        <f>C99*'4C2 Open-burning '!$C$10*'4C2 Open-burning '!$C$11*$C$5*C$15</f>
        <v>2.2345375653183147E-2</v>
      </c>
      <c r="AB99" s="433">
        <f>D99*'4C2 Open-burning '!$C$10*'4C2 Open-burning '!$C$11*$C$5*D$15</f>
        <v>2.333762714015114E-2</v>
      </c>
      <c r="AC99" s="433">
        <f>E99*'4C2 Open-burning '!$C$10*'4C2 Open-burning '!$C$11*$C$5*E$15</f>
        <v>1.4341982508106633E-2</v>
      </c>
      <c r="AD99" s="433">
        <f>F99*'4C2 Open-burning '!$C$10*'4C2 Open-burning '!$C$11*$C$5*F$15</f>
        <v>0</v>
      </c>
      <c r="AE99" s="433">
        <f>G99*'4C2 Open-burning '!$C$10*'4C2 Open-burning '!$C$11*$C$5*G$15</f>
        <v>0</v>
      </c>
      <c r="AF99" s="433">
        <f>H99*'4C2 Open-burning '!$C$10*'4C2 Open-burning '!$C$11*$C$5*H$15</f>
        <v>0</v>
      </c>
      <c r="AG99" s="433">
        <f>I99*'4C2 Open-burning '!$C$10*'4C2 Open-burning '!$C$11*$C$5*I$15</f>
        <v>5.6072224167868938E-2</v>
      </c>
      <c r="AH99" s="434">
        <f t="shared" si="10"/>
        <v>0.11609720946930985</v>
      </c>
    </row>
    <row r="100" spans="1:34">
      <c r="A100" s="435">
        <f>'Input data'!A129</f>
        <v>2029</v>
      </c>
      <c r="B100" s="107">
        <f>'Recycling - Case 1'!AP109</f>
        <v>9.2767574747311329E-2</v>
      </c>
      <c r="C100" s="473">
        <f>$B100*'Recycling - Case 1'!BM109*'Recycling - Case 1'!$AK109</f>
        <v>586.78113060787052</v>
      </c>
      <c r="D100" s="474">
        <f>$B100*'Recycling - Case 1'!BN109*'Recycling - Case 1'!$AK109</f>
        <v>612.83728013997631</v>
      </c>
      <c r="E100" s="474">
        <f>$B100*'Recycling - Case 1'!BO109*'Recycling - Case 1'!$AK109</f>
        <v>167.3844655204739</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654.41575232558216</v>
      </c>
      <c r="J100" s="663">
        <f t="shared" si="11"/>
        <v>2021.4186285939029</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0.88423187293707617</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22.545931499120954</v>
      </c>
      <c r="R100" s="104">
        <f t="shared" si="8"/>
        <v>23.430163372058029</v>
      </c>
      <c r="S100" s="431">
        <f>C100*'4C2 Open-burning '!$C$9*'4C2 Open-burning '!$C$11*$C$5</f>
        <v>2.2884464093706951</v>
      </c>
      <c r="T100" s="431">
        <f>D100*'4C2 Open-burning '!$C$9*'4C2 Open-burning '!$C$11*$C$5</f>
        <v>2.3900653925459077</v>
      </c>
      <c r="U100" s="431">
        <f>E100*'4C2 Open-burning '!$C$9*'4C2 Open-burning '!$C$11*$C$5</f>
        <v>0.6527994155298481</v>
      </c>
      <c r="V100" s="431">
        <f>F100*'4C2 Open-burning '!$C$9*'4C2 Open-burning '!$C$11*$C$5</f>
        <v>0</v>
      </c>
      <c r="W100" s="431">
        <f>G100*'4C2 Open-burning '!$C$9*'4C2 Open-burning '!$C$11*$C$5</f>
        <v>0</v>
      </c>
      <c r="X100" s="431">
        <f>H100*'4C2 Open-burning '!$C$9*'4C2 Open-burning '!$C$11*$C$5</f>
        <v>0</v>
      </c>
      <c r="Y100" s="431">
        <f>I100*'4C2 Open-burning '!$C$9*'4C2 Open-burning '!$C$11*$C$5</f>
        <v>2.5522214340697702</v>
      </c>
      <c r="Z100" s="432">
        <f t="shared" si="9"/>
        <v>7.8835326515162212</v>
      </c>
      <c r="AA100" s="433">
        <f>C100*'4C2 Open-burning '!$C$10*'4C2 Open-burning '!$C$11*$C$5*C$15</f>
        <v>2.1124120701883339E-2</v>
      </c>
      <c r="AB100" s="433">
        <f>D100*'4C2 Open-burning '!$C$10*'4C2 Open-burning '!$C$11*$C$5*D$15</f>
        <v>2.2062142085039149E-2</v>
      </c>
      <c r="AC100" s="433">
        <f>E100*'4C2 Open-burning '!$C$10*'4C2 Open-burning '!$C$11*$C$5*E$15</f>
        <v>1.3558141707158385E-2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5.3007675938372148E-2</v>
      </c>
      <c r="AH100" s="434">
        <f t="shared" si="10"/>
        <v>0.10975208043245302</v>
      </c>
    </row>
    <row r="101" spans="1:34">
      <c r="A101" s="435">
        <f>'Input data'!A130</f>
        <v>2030</v>
      </c>
      <c r="B101" s="107">
        <f>'Recycling - Case 1'!AP110</f>
        <v>8.9138763327293105E-2</v>
      </c>
      <c r="C101" s="473">
        <f>$B101*'Recycling - Case 1'!BM110*'Recycling - Case 1'!$AK110</f>
        <v>554.78123350285841</v>
      </c>
      <c r="D101" s="474">
        <f>$B101*'Recycling - Case 1'!BN110*'Recycling - Case 1'!$AK110</f>
        <v>579.41642032759773</v>
      </c>
      <c r="E101" s="474">
        <f>$B101*'Recycling - Case 1'!BO110*'Recycling - Case 1'!$AK110</f>
        <v>158.25621412615283</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618.72742554414026</v>
      </c>
      <c r="J101" s="663">
        <f t="shared" si="11"/>
        <v>1911.1812935007492</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0.83601060699137997</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21.316397264846717</v>
      </c>
      <c r="R101" s="104">
        <f t="shared" si="8"/>
        <v>22.152407871838097</v>
      </c>
      <c r="S101" s="431">
        <f>C101*'4C2 Open-burning '!$C$9*'4C2 Open-burning '!$C$11*$C$5</f>
        <v>2.1636468106611475</v>
      </c>
      <c r="T101" s="431">
        <f>D101*'4C2 Open-burning '!$C$9*'4C2 Open-burning '!$C$11*$C$5</f>
        <v>2.2597240392776308</v>
      </c>
      <c r="U101" s="431">
        <f>E101*'4C2 Open-burning '!$C$9*'4C2 Open-burning '!$C$11*$C$5</f>
        <v>0.61719923509199592</v>
      </c>
      <c r="V101" s="431">
        <f>F101*'4C2 Open-burning '!$C$9*'4C2 Open-burning '!$C$11*$C$5</f>
        <v>0</v>
      </c>
      <c r="W101" s="431">
        <f>G101*'4C2 Open-burning '!$C$9*'4C2 Open-burning '!$C$11*$C$5</f>
        <v>0</v>
      </c>
      <c r="X101" s="431">
        <f>H101*'4C2 Open-burning '!$C$9*'4C2 Open-burning '!$C$11*$C$5</f>
        <v>0</v>
      </c>
      <c r="Y101" s="431">
        <f>I101*'4C2 Open-burning '!$C$9*'4C2 Open-burning '!$C$11*$C$5</f>
        <v>2.413036959622147</v>
      </c>
      <c r="Z101" s="432">
        <f t="shared" si="9"/>
        <v>7.4536070446529212</v>
      </c>
      <c r="AA101" s="433">
        <f>C101*'4C2 Open-burning '!$C$10*'4C2 Open-burning '!$C$11*$C$5*C$15</f>
        <v>1.9972124406102902E-2</v>
      </c>
      <c r="AB101" s="433">
        <f>D101*'4C2 Open-burning '!$C$10*'4C2 Open-burning '!$C$11*$C$5*D$15</f>
        <v>2.0858991131793514E-2</v>
      </c>
      <c r="AC101" s="433">
        <f>E101*'4C2 Open-burning '!$C$10*'4C2 Open-burning '!$C$11*$C$5*E$15</f>
        <v>1.2818753344218376E-2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5.0116921469075357E-2</v>
      </c>
      <c r="AH101" s="434">
        <f t="shared" si="10"/>
        <v>0.10376679035119016</v>
      </c>
    </row>
    <row r="102" spans="1:34">
      <c r="A102" s="435">
        <f>'Input data'!A131</f>
        <v>2031</v>
      </c>
      <c r="B102" s="107">
        <f>'Recycling - Case 1'!AP111</f>
        <v>8.5875504917271139E-2</v>
      </c>
      <c r="C102" s="473">
        <f>$B102*'Recycling - Case 1'!BM111*'Recycling - Case 1'!$AK111</f>
        <v>527.12066570261572</v>
      </c>
      <c r="D102" s="474">
        <f>$B102*'Recycling - Case 1'!BN111*'Recycling - Case 1'!$AK111</f>
        <v>550.5275787244816</v>
      </c>
      <c r="E102" s="474">
        <f>$B102*'Recycling - Case 1'!BO111*'Recycling - Case 1'!$AK111</f>
        <v>150.36579448631178</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587.87859564397536</v>
      </c>
      <c r="J102" s="663">
        <f t="shared" si="11"/>
        <v>1815.8926345573846</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0.79432836058517009</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20.253593377126236</v>
      </c>
      <c r="R102" s="104">
        <f t="shared" si="8"/>
        <v>21.047921737711405</v>
      </c>
      <c r="S102" s="431">
        <f>C102*'4C2 Open-burning '!$C$9*'4C2 Open-burning '!$C$11*$C$5</f>
        <v>2.0557705962402011</v>
      </c>
      <c r="T102" s="431">
        <f>D102*'4C2 Open-burning '!$C$9*'4C2 Open-burning '!$C$11*$C$5</f>
        <v>2.147057557025478</v>
      </c>
      <c r="U102" s="431">
        <f>E102*'4C2 Open-burning '!$C$9*'4C2 Open-burning '!$C$11*$C$5</f>
        <v>0.58642659849661594</v>
      </c>
      <c r="V102" s="431">
        <f>F102*'4C2 Open-burning '!$C$9*'4C2 Open-burning '!$C$11*$C$5</f>
        <v>0</v>
      </c>
      <c r="W102" s="431">
        <f>G102*'4C2 Open-burning '!$C$9*'4C2 Open-burning '!$C$11*$C$5</f>
        <v>0</v>
      </c>
      <c r="X102" s="431">
        <f>H102*'4C2 Open-burning '!$C$9*'4C2 Open-burning '!$C$11*$C$5</f>
        <v>0</v>
      </c>
      <c r="Y102" s="431">
        <f>I102*'4C2 Open-burning '!$C$9*'4C2 Open-burning '!$C$11*$C$5</f>
        <v>2.2927265230115039</v>
      </c>
      <c r="Z102" s="432">
        <f t="shared" si="9"/>
        <v>7.0819812747737991</v>
      </c>
      <c r="AA102" s="433">
        <f>C102*'4C2 Open-burning '!$C$10*'4C2 Open-burning '!$C$11*$C$5*C$15</f>
        <v>1.8976343965294167E-2</v>
      </c>
      <c r="AB102" s="433">
        <f>D102*'4C2 Open-burning '!$C$10*'4C2 Open-burning '!$C$11*$C$5*D$15</f>
        <v>1.9818992834081339E-2</v>
      </c>
      <c r="AC102" s="433">
        <f>E102*'4C2 Open-burning '!$C$10*'4C2 Open-burning '!$C$11*$C$5*E$15</f>
        <v>1.2179629353391255E-2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4.7618166247161996E-2</v>
      </c>
      <c r="AH102" s="434">
        <f t="shared" si="10"/>
        <v>9.8593132399928757E-2</v>
      </c>
    </row>
    <row r="103" spans="1:34">
      <c r="A103" s="435">
        <f>'Input data'!A132</f>
        <v>2032</v>
      </c>
      <c r="B103" s="107">
        <f>'Recycling - Case 1'!AP112</f>
        <v>8.2554162398141104E-2</v>
      </c>
      <c r="C103" s="473">
        <f>$B103*'Recycling - Case 1'!BM112*'Recycling - Case 1'!$AK112</f>
        <v>499.65286682693534</v>
      </c>
      <c r="D103" s="474">
        <f>$B103*'Recycling - Case 1'!BN112*'Recycling - Case 1'!$AK112</f>
        <v>521.84006599385646</v>
      </c>
      <c r="E103" s="474">
        <f>$B103*'Recycling - Case 1'!BO112*'Recycling - Case 1'!$AK112</f>
        <v>142.53036387342431</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557.24475394675721</v>
      </c>
      <c r="J103" s="663">
        <f t="shared" si="11"/>
        <v>1721.2680506409733</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0.75293660141230612</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19.198196262973678</v>
      </c>
      <c r="R103" s="104">
        <f t="shared" si="8"/>
        <v>19.951132864385983</v>
      </c>
      <c r="S103" s="431">
        <f>C103*'4C2 Open-burning '!$C$9*'4C2 Open-burning '!$C$11*$C$5</f>
        <v>1.9486461806250475</v>
      </c>
      <c r="T103" s="431">
        <f>D103*'4C2 Open-burning '!$C$9*'4C2 Open-burning '!$C$11*$C$5</f>
        <v>2.0351762573760399</v>
      </c>
      <c r="U103" s="431">
        <f>E103*'4C2 Open-burning '!$C$9*'4C2 Open-burning '!$C$11*$C$5</f>
        <v>0.55586841910635476</v>
      </c>
      <c r="V103" s="431">
        <f>F103*'4C2 Open-burning '!$C$9*'4C2 Open-burning '!$C$11*$C$5</f>
        <v>0</v>
      </c>
      <c r="W103" s="431">
        <f>G103*'4C2 Open-burning '!$C$9*'4C2 Open-burning '!$C$11*$C$5</f>
        <v>0</v>
      </c>
      <c r="X103" s="431">
        <f>H103*'4C2 Open-burning '!$C$9*'4C2 Open-burning '!$C$11*$C$5</f>
        <v>0</v>
      </c>
      <c r="Y103" s="431">
        <f>I103*'4C2 Open-burning '!$C$9*'4C2 Open-burning '!$C$11*$C$5</f>
        <v>2.1732545403923531</v>
      </c>
      <c r="Z103" s="432">
        <f t="shared" si="9"/>
        <v>6.7129453974997952</v>
      </c>
      <c r="AA103" s="433">
        <f>C103*'4C2 Open-burning '!$C$10*'4C2 Open-burning '!$C$11*$C$5*C$15</f>
        <v>1.7987503205769671E-2</v>
      </c>
      <c r="AB103" s="433">
        <f>D103*'4C2 Open-burning '!$C$10*'4C2 Open-burning '!$C$11*$C$5*D$15</f>
        <v>1.8786242375778833E-2</v>
      </c>
      <c r="AC103" s="433">
        <f>E103*'4C2 Open-burning '!$C$10*'4C2 Open-burning '!$C$11*$C$5*E$15</f>
        <v>1.1544959473747368E-2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4.5136825069687338E-2</v>
      </c>
      <c r="AH103" s="434">
        <f t="shared" si="10"/>
        <v>9.3455530124983199E-2</v>
      </c>
    </row>
    <row r="104" spans="1:34">
      <c r="A104" s="435">
        <f>'Input data'!A133</f>
        <v>2033</v>
      </c>
      <c r="B104" s="107">
        <f>'Recycling - Case 1'!AP113</f>
        <v>7.9169696677662715E-2</v>
      </c>
      <c r="C104" s="473">
        <f>$B104*'Recycling - Case 1'!BM113*'Recycling - Case 1'!$AK113</f>
        <v>472.36537567674492</v>
      </c>
      <c r="D104" s="474">
        <f>$B104*'Recycling - Case 1'!BN113*'Recycling - Case 1'!$AK113</f>
        <v>493.34086759427174</v>
      </c>
      <c r="E104" s="474">
        <f>$B104*'Recycling - Case 1'!BO113*'Recycling - Case 1'!$AK113</f>
        <v>134.74636762112897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526.81200292828066</v>
      </c>
      <c r="J104" s="663">
        <f t="shared" si="11"/>
        <v>1627.2646138204263</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0.71181655145008071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18.149727124885125</v>
      </c>
      <c r="R104" s="104">
        <f t="shared" si="8"/>
        <v>18.861543676335206</v>
      </c>
      <c r="S104" s="431">
        <f>C104*'4C2 Open-burning '!$C$9*'4C2 Open-burning '!$C$11*$C$5</f>
        <v>1.842224965139305</v>
      </c>
      <c r="T104" s="431">
        <f>D104*'4C2 Open-burning '!$C$9*'4C2 Open-burning '!$C$11*$C$5</f>
        <v>1.9240293836176596</v>
      </c>
      <c r="U104" s="431">
        <f>E104*'4C2 Open-burning '!$C$9*'4C2 Open-burning '!$C$11*$C$5</f>
        <v>0.52551083372240293</v>
      </c>
      <c r="V104" s="431">
        <f>F104*'4C2 Open-burning '!$C$9*'4C2 Open-burning '!$C$11*$C$5</f>
        <v>0</v>
      </c>
      <c r="W104" s="431">
        <f>G104*'4C2 Open-burning '!$C$9*'4C2 Open-burning '!$C$11*$C$5</f>
        <v>0</v>
      </c>
      <c r="X104" s="431">
        <f>H104*'4C2 Open-burning '!$C$9*'4C2 Open-burning '!$C$11*$C$5</f>
        <v>0</v>
      </c>
      <c r="Y104" s="431">
        <f>I104*'4C2 Open-burning '!$C$9*'4C2 Open-burning '!$C$11*$C$5</f>
        <v>2.0545668114202944</v>
      </c>
      <c r="Z104" s="432">
        <f t="shared" si="9"/>
        <v>6.3463319938996623</v>
      </c>
      <c r="AA104" s="433">
        <f>C104*'4C2 Open-burning '!$C$10*'4C2 Open-burning '!$C$11*$C$5*C$15</f>
        <v>1.7005153524362819E-2</v>
      </c>
      <c r="AB104" s="433">
        <f>D104*'4C2 Open-burning '!$C$10*'4C2 Open-burning '!$C$11*$C$5*D$15</f>
        <v>1.7760271233393781E-2</v>
      </c>
      <c r="AC104" s="433">
        <f>E104*'4C2 Open-burning '!$C$10*'4C2 Open-burning '!$C$11*$C$5*E$15</f>
        <v>1.0914455777311444E-2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4.2671772237190729E-2</v>
      </c>
      <c r="AH104" s="434">
        <f t="shared" si="10"/>
        <v>8.835165277225876E-2</v>
      </c>
    </row>
    <row r="105" spans="1:34">
      <c r="A105" s="435">
        <f>'Input data'!A134</f>
        <v>2034</v>
      </c>
      <c r="B105" s="107">
        <f>'Recycling - Case 1'!AP114</f>
        <v>7.5718370375633559E-2</v>
      </c>
      <c r="C105" s="473">
        <f>$B105*'Recycling - Case 1'!BM114*'Recycling - Case 1'!$AK114</f>
        <v>445.25060632673734</v>
      </c>
      <c r="D105" s="474">
        <f>$B105*'Recycling - Case 1'!BN114*'Recycling - Case 1'!$AK114</f>
        <v>465.02206074568187</v>
      </c>
      <c r="E105" s="474">
        <f>$B105*'Recycling - Case 1'!BO114*'Recycling - Case 1'!$AK114</f>
        <v>127.01164177767821</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496.57188228067599</v>
      </c>
      <c r="J105" s="663">
        <f t="shared" si="11"/>
        <v>1533.8561911307734</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0.67095677932043396</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17.107894488333848</v>
      </c>
      <c r="R105" s="104">
        <f t="shared" si="8"/>
        <v>17.778851267654282</v>
      </c>
      <c r="S105" s="431">
        <f>C105*'4C2 Open-burning '!$C$9*'4C2 Open-burning '!$C$11*$C$5</f>
        <v>1.7364773646742757</v>
      </c>
      <c r="T105" s="431">
        <f>D105*'4C2 Open-burning '!$C$9*'4C2 Open-burning '!$C$11*$C$5</f>
        <v>1.8135860369081591</v>
      </c>
      <c r="U105" s="431">
        <f>E105*'4C2 Open-burning '!$C$9*'4C2 Open-burning '!$C$11*$C$5</f>
        <v>0.49534540293294493</v>
      </c>
      <c r="V105" s="431">
        <f>F105*'4C2 Open-burning '!$C$9*'4C2 Open-burning '!$C$11*$C$5</f>
        <v>0</v>
      </c>
      <c r="W105" s="431">
        <f>G105*'4C2 Open-burning '!$C$9*'4C2 Open-burning '!$C$11*$C$5</f>
        <v>0</v>
      </c>
      <c r="X105" s="431">
        <f>H105*'4C2 Open-burning '!$C$9*'4C2 Open-burning '!$C$11*$C$5</f>
        <v>0</v>
      </c>
      <c r="Y105" s="431">
        <f>I105*'4C2 Open-burning '!$C$9*'4C2 Open-burning '!$C$11*$C$5</f>
        <v>1.9366303408946361</v>
      </c>
      <c r="Z105" s="432">
        <f t="shared" si="9"/>
        <v>5.9820391454100159</v>
      </c>
      <c r="AA105" s="433">
        <f>C105*'4C2 Open-burning '!$C$10*'4C2 Open-burning '!$C$11*$C$5*C$15</f>
        <v>1.6029021827762543E-2</v>
      </c>
      <c r="AB105" s="433">
        <f>D105*'4C2 Open-burning '!$C$10*'4C2 Open-burning '!$C$11*$C$5*D$15</f>
        <v>1.6740794186844547E-2</v>
      </c>
      <c r="AC105" s="433">
        <f>E105*'4C2 Open-burning '!$C$10*'4C2 Open-burning '!$C$11*$C$5*E$15</f>
        <v>1.0287942983991933E-2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4.0222322464734762E-2</v>
      </c>
      <c r="AH105" s="434">
        <f t="shared" si="10"/>
        <v>8.328008146333378E-2</v>
      </c>
    </row>
    <row r="106" spans="1:34">
      <c r="A106" s="435">
        <f>'Input data'!A135</f>
        <v>2035</v>
      </c>
      <c r="B106" s="107">
        <f>'Recycling - Case 1'!AP115</f>
        <v>7.2194344820884535E-2</v>
      </c>
      <c r="C106" s="473">
        <f>$B106*'Recycling - Case 1'!BM115*'Recycling - Case 1'!$AK115</f>
        <v>418.29639389039448</v>
      </c>
      <c r="D106" s="474">
        <f>$B106*'Recycling - Case 1'!BN115*'Recycling - Case 1'!$AK115</f>
        <v>436.87094037701689</v>
      </c>
      <c r="E106" s="474">
        <f>$B106*'Recycling - Case 1'!BO115*'Recycling - Case 1'!$AK115</f>
        <v>119.3227162024664</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466.51082494640275</v>
      </c>
      <c r="J106" s="663">
        <f t="shared" si="11"/>
        <v>1441.0008754162805</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0.63033895351979707</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16.072230941053466</v>
      </c>
      <c r="R106" s="104">
        <f t="shared" si="8"/>
        <v>16.702569894573262</v>
      </c>
      <c r="S106" s="431">
        <f>C106*'4C2 Open-burning '!$C$9*'4C2 Open-burning '!$C$11*$C$5</f>
        <v>1.6313559361725385</v>
      </c>
      <c r="T106" s="431">
        <f>D106*'4C2 Open-burning '!$C$9*'4C2 Open-burning '!$C$11*$C$5</f>
        <v>1.7037966674703657</v>
      </c>
      <c r="U106" s="431">
        <f>E106*'4C2 Open-burning '!$C$9*'4C2 Open-burning '!$C$11*$C$5</f>
        <v>0.46535859318961892</v>
      </c>
      <c r="V106" s="431">
        <f>F106*'4C2 Open-burning '!$C$9*'4C2 Open-burning '!$C$11*$C$5</f>
        <v>0</v>
      </c>
      <c r="W106" s="431">
        <f>G106*'4C2 Open-burning '!$C$9*'4C2 Open-burning '!$C$11*$C$5</f>
        <v>0</v>
      </c>
      <c r="X106" s="431">
        <f>H106*'4C2 Open-burning '!$C$9*'4C2 Open-burning '!$C$11*$C$5</f>
        <v>0</v>
      </c>
      <c r="Y106" s="431">
        <f>I106*'4C2 Open-burning '!$C$9*'4C2 Open-burning '!$C$11*$C$5</f>
        <v>1.8193922172909704</v>
      </c>
      <c r="Z106" s="432">
        <f t="shared" si="9"/>
        <v>5.6199034141234936</v>
      </c>
      <c r="AA106" s="433">
        <f>C106*'4C2 Open-burning '!$C$10*'4C2 Open-burning '!$C$11*$C$5*C$15</f>
        <v>1.5058670180054202E-2</v>
      </c>
      <c r="AB106" s="433">
        <f>D106*'4C2 Open-burning '!$C$10*'4C2 Open-burning '!$C$11*$C$5*D$15</f>
        <v>1.5727353853572608E-2</v>
      </c>
      <c r="AC106" s="433">
        <f>E106*'4C2 Open-burning '!$C$10*'4C2 Open-burning '!$C$11*$C$5*E$15</f>
        <v>9.6651400123997783E-3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3.7787376820658622E-2</v>
      </c>
      <c r="AH106" s="434">
        <f t="shared" si="10"/>
        <v>7.8238540866685219E-2</v>
      </c>
    </row>
    <row r="107" spans="1:34">
      <c r="A107" s="435">
        <f>'Input data'!A136</f>
        <v>2036</v>
      </c>
      <c r="B107" s="107">
        <f>'Recycling - Case 1'!AP116</f>
        <v>6.8591320480218487E-2</v>
      </c>
      <c r="C107" s="473">
        <f>$B107*'Recycling - Case 1'!BM116*'Recycling - Case 1'!$AK116</f>
        <v>391.49095132309242</v>
      </c>
      <c r="D107" s="474">
        <f>$B107*'Recycling - Case 1'!BN116*'Recycling - Case 1'!$AK116</f>
        <v>408.8751960372561</v>
      </c>
      <c r="E107" s="474">
        <f>$B107*'Recycling - Case 1'!BO116*'Recycling - Case 1'!$AK116</f>
        <v>111.67622853760312</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436.61568526130623</v>
      </c>
      <c r="J107" s="663">
        <f t="shared" si="11"/>
        <v>1348.6580611592581</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0.58994531192188371</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15.042283588622521</v>
      </c>
      <c r="R107" s="104">
        <f t="shared" si="8"/>
        <v>15.632228900544405</v>
      </c>
      <c r="S107" s="431">
        <f>C107*'4C2 Open-burning '!$C$9*'4C2 Open-burning '!$C$11*$C$5</f>
        <v>1.5268147101600604</v>
      </c>
      <c r="T107" s="431">
        <f>D107*'4C2 Open-burning '!$C$9*'4C2 Open-burning '!$C$11*$C$5</f>
        <v>1.5946132645452986</v>
      </c>
      <c r="U107" s="431">
        <f>E107*'4C2 Open-burning '!$C$9*'4C2 Open-burning '!$C$11*$C$5</f>
        <v>0.43553729129665214</v>
      </c>
      <c r="V107" s="431">
        <f>F107*'4C2 Open-burning '!$C$9*'4C2 Open-burning '!$C$11*$C$5</f>
        <v>0</v>
      </c>
      <c r="W107" s="431">
        <f>G107*'4C2 Open-burning '!$C$9*'4C2 Open-burning '!$C$11*$C$5</f>
        <v>0</v>
      </c>
      <c r="X107" s="431">
        <f>H107*'4C2 Open-burning '!$C$9*'4C2 Open-burning '!$C$11*$C$5</f>
        <v>0</v>
      </c>
      <c r="Y107" s="431">
        <f>I107*'4C2 Open-burning '!$C$9*'4C2 Open-burning '!$C$11*$C$5</f>
        <v>1.7028011725190941</v>
      </c>
      <c r="Z107" s="432">
        <f t="shared" si="9"/>
        <v>5.2597664385211047</v>
      </c>
      <c r="AA107" s="433">
        <f>C107*'4C2 Open-burning '!$C$10*'4C2 Open-burning '!$C$11*$C$5*C$15</f>
        <v>1.4093674247631326E-2</v>
      </c>
      <c r="AB107" s="433">
        <f>D107*'4C2 Open-burning '!$C$10*'4C2 Open-burning '!$C$11*$C$5*D$15</f>
        <v>1.471950705734122E-2</v>
      </c>
      <c r="AC107" s="433">
        <f>E107*'4C2 Open-burning '!$C$10*'4C2 Open-burning '!$C$11*$C$5*E$15</f>
        <v>9.045774511545852E-3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3.5365870506165804E-2</v>
      </c>
      <c r="AH107" s="434">
        <f t="shared" si="10"/>
        <v>7.3224826322684206E-2</v>
      </c>
    </row>
    <row r="108" spans="1:34">
      <c r="A108" s="435">
        <f>'Input data'!A137</f>
        <v>2037</v>
      </c>
      <c r="B108" s="107">
        <f>'Recycling - Case 1'!AP117</f>
        <v>6.7143570444699013E-2</v>
      </c>
      <c r="C108" s="473">
        <f>$B108*'Recycling - Case 1'!BM117*'Recycling - Case 1'!$AK117</f>
        <v>381.97546409757138</v>
      </c>
      <c r="D108" s="474">
        <f>$B108*'Recycling - Case 1'!BN117*'Recycling - Case 1'!$AK117</f>
        <v>398.93717143777053</v>
      </c>
      <c r="E108" s="474">
        <f>$B108*'Recycling - Case 1'!BO117*'Recycling - Case 1'!$AK117</f>
        <v>108.96185232417453</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426.00340683820338</v>
      </c>
      <c r="J108" s="663">
        <f t="shared" si="11"/>
        <v>1315.8778946977197</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0.57560623956177737</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14.676669372389782</v>
      </c>
      <c r="R108" s="104">
        <f t="shared" si="8"/>
        <v>15.252275611951559</v>
      </c>
      <c r="S108" s="431">
        <f>C108*'4C2 Open-burning '!$C$9*'4C2 Open-burning '!$C$11*$C$5</f>
        <v>1.4897043099805281</v>
      </c>
      <c r="T108" s="431">
        <f>D108*'4C2 Open-burning '!$C$9*'4C2 Open-burning '!$C$11*$C$5</f>
        <v>1.5558549686073051</v>
      </c>
      <c r="U108" s="431">
        <f>E108*'4C2 Open-burning '!$C$9*'4C2 Open-burning '!$C$11*$C$5</f>
        <v>0.42495122406428071</v>
      </c>
      <c r="V108" s="431">
        <f>F108*'4C2 Open-burning '!$C$9*'4C2 Open-burning '!$C$11*$C$5</f>
        <v>0</v>
      </c>
      <c r="W108" s="431">
        <f>G108*'4C2 Open-burning '!$C$9*'4C2 Open-burning '!$C$11*$C$5</f>
        <v>0</v>
      </c>
      <c r="X108" s="431">
        <f>H108*'4C2 Open-burning '!$C$9*'4C2 Open-burning '!$C$11*$C$5</f>
        <v>0</v>
      </c>
      <c r="Y108" s="431">
        <f>I108*'4C2 Open-burning '!$C$9*'4C2 Open-burning '!$C$11*$C$5</f>
        <v>1.661413286668993</v>
      </c>
      <c r="Z108" s="432">
        <f t="shared" si="9"/>
        <v>5.1319237893211067</v>
      </c>
      <c r="AA108" s="433">
        <f>C108*'4C2 Open-burning '!$C$10*'4C2 Open-burning '!$C$11*$C$5*C$15</f>
        <v>1.3751116707512568E-2</v>
      </c>
      <c r="AB108" s="433">
        <f>D108*'4C2 Open-burning '!$C$10*'4C2 Open-burning '!$C$11*$C$5*D$15</f>
        <v>1.4361738171759739E-2</v>
      </c>
      <c r="AC108" s="433">
        <f>E108*'4C2 Open-burning '!$C$10*'4C2 Open-burning '!$C$11*$C$5*E$15</f>
        <v>8.8259100382581356E-3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3.4506275953894473E-2</v>
      </c>
      <c r="AH108" s="434">
        <f t="shared" si="10"/>
        <v>7.144504087142492E-2</v>
      </c>
    </row>
    <row r="109" spans="1:34">
      <c r="A109" s="435">
        <f>'Input data'!A138</f>
        <v>2038</v>
      </c>
      <c r="B109" s="107">
        <f>'Recycling - Case 1'!AP118</f>
        <v>6.4697868929411553E-2</v>
      </c>
      <c r="C109" s="473">
        <f>$B109*'Recycling - Case 1'!BM118*'Recycling - Case 1'!$AK118</f>
        <v>364.86453068189786</v>
      </c>
      <c r="D109" s="474">
        <f>$B109*'Recycling - Case 1'!BN118*'Recycling - Case 1'!$AK118</f>
        <v>381.06642313293912</v>
      </c>
      <c r="E109" s="474">
        <f>$B109*'Recycling - Case 1'!BO118*'Recycling - Case 1'!$AK118</f>
        <v>104.0808084477774</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406.92020224944832</v>
      </c>
      <c r="J109" s="663">
        <f t="shared" si="11"/>
        <v>1256.9319645120627</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0.54982144193856675</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14.019214807897992</v>
      </c>
      <c r="R109" s="104">
        <f t="shared" si="8"/>
        <v>14.569036249836559</v>
      </c>
      <c r="S109" s="431">
        <f>C109*'4C2 Open-burning '!$C$9*'4C2 Open-burning '!$C$11*$C$5</f>
        <v>1.4229716696594017</v>
      </c>
      <c r="T109" s="431">
        <f>D109*'4C2 Open-burning '!$C$9*'4C2 Open-burning '!$C$11*$C$5</f>
        <v>1.4861590502184625</v>
      </c>
      <c r="U109" s="431">
        <f>E109*'4C2 Open-burning '!$C$9*'4C2 Open-burning '!$C$11*$C$5</f>
        <v>0.40591515294633179</v>
      </c>
      <c r="V109" s="431">
        <f>F109*'4C2 Open-burning '!$C$9*'4C2 Open-burning '!$C$11*$C$5</f>
        <v>0</v>
      </c>
      <c r="W109" s="431">
        <f>G109*'4C2 Open-burning '!$C$9*'4C2 Open-burning '!$C$11*$C$5</f>
        <v>0</v>
      </c>
      <c r="X109" s="431">
        <f>H109*'4C2 Open-burning '!$C$9*'4C2 Open-burning '!$C$11*$C$5</f>
        <v>0</v>
      </c>
      <c r="Y109" s="431">
        <f>I109*'4C2 Open-burning '!$C$9*'4C2 Open-burning '!$C$11*$C$5</f>
        <v>1.5869887887728482</v>
      </c>
      <c r="Z109" s="432">
        <f t="shared" si="9"/>
        <v>4.9020346615970443</v>
      </c>
      <c r="AA109" s="433">
        <f>C109*'4C2 Open-burning '!$C$10*'4C2 Open-burning '!$C$11*$C$5*C$15</f>
        <v>1.3135123104548322E-2</v>
      </c>
      <c r="AB109" s="433">
        <f>D109*'4C2 Open-burning '!$C$10*'4C2 Open-burning '!$C$11*$C$5*D$15</f>
        <v>1.3718391232785808E-2</v>
      </c>
      <c r="AC109" s="433">
        <f>E109*'4C2 Open-burning '!$C$10*'4C2 Open-burning '!$C$11*$C$5*E$15</f>
        <v>8.430545484269969E-3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3.2960536382205315E-2</v>
      </c>
      <c r="AH109" s="434">
        <f t="shared" si="10"/>
        <v>6.8244596203809404E-2</v>
      </c>
    </row>
    <row r="110" spans="1:34">
      <c r="A110" s="435">
        <f>'Input data'!A139</f>
        <v>2039</v>
      </c>
      <c r="B110" s="107">
        <f>'Recycling - Case 1'!AP119</f>
        <v>6.2229511271403373E-2</v>
      </c>
      <c r="C110" s="473">
        <f>$B110*'Recycling - Case 1'!BM119*'Recycling - Case 1'!$AK119</f>
        <v>347.84962198346915</v>
      </c>
      <c r="D110" s="474">
        <f>$B110*'Recycling - Case 1'!BN119*'Recycling - Case 1'!$AK119</f>
        <v>363.29596354475694</v>
      </c>
      <c r="E110" s="474">
        <f>$B110*'Recycling - Case 1'!BO119*'Recycling - Case 1'!$AK119</f>
        <v>99.227156464429271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387.94409055155131</v>
      </c>
      <c r="J110" s="663">
        <f t="shared" si="11"/>
        <v>1198.3168325442066</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0.52418134582525266</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13.365449807682044</v>
      </c>
      <c r="R110" s="104">
        <f t="shared" si="8"/>
        <v>13.889631153507297</v>
      </c>
      <c r="S110" s="431">
        <f>C110*'4C2 Open-burning '!$C$9*'4C2 Open-burning '!$C$11*$C$5</f>
        <v>1.3566135257355298</v>
      </c>
      <c r="T110" s="431">
        <f>D110*'4C2 Open-burning '!$C$9*'4C2 Open-burning '!$C$11*$C$5</f>
        <v>1.416854257824552</v>
      </c>
      <c r="U110" s="431">
        <f>E110*'4C2 Open-burning '!$C$9*'4C2 Open-burning '!$C$11*$C$5</f>
        <v>0.3869859102112741</v>
      </c>
      <c r="V110" s="431">
        <f>F110*'4C2 Open-burning '!$C$9*'4C2 Open-burning '!$C$11*$C$5</f>
        <v>0</v>
      </c>
      <c r="W110" s="431">
        <f>G110*'4C2 Open-burning '!$C$9*'4C2 Open-burning '!$C$11*$C$5</f>
        <v>0</v>
      </c>
      <c r="X110" s="431">
        <f>H110*'4C2 Open-burning '!$C$9*'4C2 Open-burning '!$C$11*$C$5</f>
        <v>0</v>
      </c>
      <c r="Y110" s="431">
        <f>I110*'4C2 Open-burning '!$C$9*'4C2 Open-burning '!$C$11*$C$5</f>
        <v>1.51298195315105</v>
      </c>
      <c r="Z110" s="432">
        <f t="shared" si="9"/>
        <v>4.6734356469224059</v>
      </c>
      <c r="AA110" s="433">
        <f>C110*'4C2 Open-burning '!$C$10*'4C2 Open-burning '!$C$11*$C$5*C$15</f>
        <v>1.252258639140489E-2</v>
      </c>
      <c r="AB110" s="433">
        <f>D110*'4C2 Open-burning '!$C$10*'4C2 Open-burning '!$C$11*$C$5*D$15</f>
        <v>1.307865468761125E-2</v>
      </c>
      <c r="AC110" s="433">
        <f>E110*'4C2 Open-burning '!$C$10*'4C2 Open-burning '!$C$11*$C$5*E$15</f>
        <v>8.0373996736187708E-3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3.142347133467565E-2</v>
      </c>
      <c r="AH110" s="434">
        <f t="shared" si="10"/>
        <v>6.5062112087310553E-2</v>
      </c>
    </row>
    <row r="111" spans="1:34">
      <c r="A111" s="435">
        <f>'Input data'!A140</f>
        <v>2040</v>
      </c>
      <c r="B111" s="107">
        <f>'Recycling - Case 1'!AP120</f>
        <v>5.9736153577541216E-2</v>
      </c>
      <c r="C111" s="473">
        <f>$B111*'Recycling - Case 1'!BM120*'Recycling - Case 1'!$AK120</f>
        <v>330.92445268764931</v>
      </c>
      <c r="D111" s="474">
        <f>$B111*'Recycling - Case 1'!BN120*'Recycling - Case 1'!$AK120</f>
        <v>345.61922825776207</v>
      </c>
      <c r="E111" s="474">
        <f>$B111*'Recycling - Case 1'!BO120*'Recycling - Case 1'!$AK120</f>
        <v>94.399103432987204</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369.0680619606394</v>
      </c>
      <c r="J111" s="663">
        <f t="shared" si="11"/>
        <v>1140.0108463390379</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0.49867647975923551</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12.715132870667947</v>
      </c>
      <c r="R111" s="104">
        <f t="shared" si="8"/>
        <v>13.213809350427182</v>
      </c>
      <c r="S111" s="431">
        <f>C111*'4C2 Open-burning '!$C$9*'4C2 Open-burning '!$C$11*$C$5</f>
        <v>1.2906053654818319</v>
      </c>
      <c r="T111" s="431">
        <f>D111*'4C2 Open-burning '!$C$9*'4C2 Open-burning '!$C$11*$C$5</f>
        <v>1.3479149902052718</v>
      </c>
      <c r="U111" s="431">
        <f>E111*'4C2 Open-burning '!$C$9*'4C2 Open-burning '!$C$11*$C$5</f>
        <v>0.36815650338865008</v>
      </c>
      <c r="V111" s="431">
        <f>F111*'4C2 Open-burning '!$C$9*'4C2 Open-burning '!$C$11*$C$5</f>
        <v>0</v>
      </c>
      <c r="W111" s="431">
        <f>G111*'4C2 Open-burning '!$C$9*'4C2 Open-burning '!$C$11*$C$5</f>
        <v>0</v>
      </c>
      <c r="X111" s="431">
        <f>H111*'4C2 Open-burning '!$C$9*'4C2 Open-burning '!$C$11*$C$5</f>
        <v>0</v>
      </c>
      <c r="Y111" s="431">
        <f>I111*'4C2 Open-burning '!$C$9*'4C2 Open-burning '!$C$11*$C$5</f>
        <v>1.4393654416464936</v>
      </c>
      <c r="Z111" s="432">
        <f t="shared" si="9"/>
        <v>4.4460423007222474</v>
      </c>
      <c r="AA111" s="433">
        <f>C111*'4C2 Open-burning '!$C$10*'4C2 Open-burning '!$C$11*$C$5*C$15</f>
        <v>1.1913280296755376E-2</v>
      </c>
      <c r="AB111" s="433">
        <f>D111*'4C2 Open-burning '!$C$10*'4C2 Open-burning '!$C$11*$C$5*D$15</f>
        <v>1.2442292217279433E-2</v>
      </c>
      <c r="AC111" s="433">
        <f>E111*'4C2 Open-burning '!$C$10*'4C2 Open-burning '!$C$11*$C$5*E$15</f>
        <v>7.6463273780719631E-3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2.9894513018811786E-2</v>
      </c>
      <c r="AH111" s="434">
        <f t="shared" si="10"/>
        <v>6.1896412910918561E-2</v>
      </c>
    </row>
    <row r="112" spans="1:34">
      <c r="A112" s="435">
        <f>'Input data'!A141</f>
        <v>2041</v>
      </c>
      <c r="B112" s="107">
        <f>'Recycling - Case 1'!AP121</f>
        <v>5.7215422806216151E-2</v>
      </c>
      <c r="C112" s="473">
        <f>$B112*'Recycling - Case 1'!BM121*'Recycling - Case 1'!$AK121</f>
        <v>314.08314578891975</v>
      </c>
      <c r="D112" s="474">
        <f>$B112*'Recycling - Case 1'!BN121*'Recycling - Case 1'!$AK121</f>
        <v>328.03007929666967</v>
      </c>
      <c r="E112" s="474">
        <f>$B112*'Recycling - Case 1'!BO121*'Recycling - Case 1'!$AK121</f>
        <v>89.594972886066188</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350.28556206521705</v>
      </c>
      <c r="J112" s="663">
        <f t="shared" si="11"/>
        <v>1081.9937600368726</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0.47329798756684865</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12.068038184270856</v>
      </c>
      <c r="R112" s="104">
        <f t="shared" si="8"/>
        <v>12.541336171837704</v>
      </c>
      <c r="S112" s="431">
        <f>C112*'4C2 Open-burning '!$C$9*'4C2 Open-burning '!$C$11*$C$5</f>
        <v>1.2249242685767869</v>
      </c>
      <c r="T112" s="431">
        <f>D112*'4C2 Open-burning '!$C$9*'4C2 Open-burning '!$C$11*$C$5</f>
        <v>1.2793173092570116</v>
      </c>
      <c r="U112" s="431">
        <f>E112*'4C2 Open-burning '!$C$9*'4C2 Open-burning '!$C$11*$C$5</f>
        <v>0.34942039425565813</v>
      </c>
      <c r="V112" s="431">
        <f>F112*'4C2 Open-burning '!$C$9*'4C2 Open-burning '!$C$11*$C$5</f>
        <v>0</v>
      </c>
      <c r="W112" s="431">
        <f>G112*'4C2 Open-burning '!$C$9*'4C2 Open-burning '!$C$11*$C$5</f>
        <v>0</v>
      </c>
      <c r="X112" s="431">
        <f>H112*'4C2 Open-burning '!$C$9*'4C2 Open-burning '!$C$11*$C$5</f>
        <v>0</v>
      </c>
      <c r="Y112" s="431">
        <f>I112*'4C2 Open-burning '!$C$9*'4C2 Open-burning '!$C$11*$C$5</f>
        <v>1.3661136920543464</v>
      </c>
      <c r="Z112" s="432">
        <f t="shared" si="9"/>
        <v>4.2197756641438033</v>
      </c>
      <c r="AA112" s="433">
        <f>C112*'4C2 Open-burning '!$C$10*'4C2 Open-burning '!$C$11*$C$5*C$15</f>
        <v>1.130699324840111E-2</v>
      </c>
      <c r="AB112" s="433">
        <f>D112*'4C2 Open-burning '!$C$10*'4C2 Open-burning '!$C$11*$C$5*D$15</f>
        <v>1.1809082854680106E-2</v>
      </c>
      <c r="AC112" s="433">
        <f>E112*'4C2 Open-burning '!$C$10*'4C2 Open-burning '!$C$11*$C$5*E$15</f>
        <v>7.2571928037713602E-3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2.8373130527282579E-2</v>
      </c>
      <c r="AH112" s="434">
        <f t="shared" si="10"/>
        <v>5.8746399434135156E-2</v>
      </c>
    </row>
    <row r="113" spans="1:34">
      <c r="A113" s="435">
        <f>'Input data'!A142</f>
        <v>2042</v>
      </c>
      <c r="B113" s="107">
        <f>'Recycling - Case 1'!AP122</f>
        <v>5.4666423560588998E-2</v>
      </c>
      <c r="C113" s="473">
        <f>$B113*'Recycling - Case 1'!BM122*'Recycling - Case 1'!$AK122</f>
        <v>297.32347097016395</v>
      </c>
      <c r="D113" s="474">
        <f>$B113*'Recycling - Case 1'!BN122*'Recycling - Case 1'!$AK122</f>
        <v>310.52618730662448</v>
      </c>
      <c r="E113" s="474">
        <f>$B113*'Recycling - Case 1'!BO122*'Recycling - Case 1'!$AK122</f>
        <v>84.81412860614148</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331.59410347334619</v>
      </c>
      <c r="J113" s="663">
        <f t="shared" si="11"/>
        <v>1024.2578903562762</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0.44804250833994724</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11.424080052863722</v>
      </c>
      <c r="R113" s="104">
        <f t="shared" si="8"/>
        <v>11.872122561203669</v>
      </c>
      <c r="S113" s="431">
        <f>C113*'4C2 Open-burning '!$C$9*'4C2 Open-burning '!$C$11*$C$5</f>
        <v>1.1595615367836394</v>
      </c>
      <c r="T113" s="431">
        <f>D113*'4C2 Open-burning '!$C$9*'4C2 Open-burning '!$C$11*$C$5</f>
        <v>1.2110521304958353</v>
      </c>
      <c r="U113" s="431">
        <f>E113*'4C2 Open-burning '!$C$9*'4C2 Open-burning '!$C$11*$C$5</f>
        <v>0.33077510156395173</v>
      </c>
      <c r="V113" s="431">
        <f>F113*'4C2 Open-burning '!$C$9*'4C2 Open-burning '!$C$11*$C$5</f>
        <v>0</v>
      </c>
      <c r="W113" s="431">
        <f>G113*'4C2 Open-burning '!$C$9*'4C2 Open-burning '!$C$11*$C$5</f>
        <v>0</v>
      </c>
      <c r="X113" s="431">
        <f>H113*'4C2 Open-burning '!$C$9*'4C2 Open-burning '!$C$11*$C$5</f>
        <v>0</v>
      </c>
      <c r="Y113" s="431">
        <f>I113*'4C2 Open-burning '!$C$9*'4C2 Open-burning '!$C$11*$C$5</f>
        <v>1.29321700354605</v>
      </c>
      <c r="Z113" s="432">
        <f t="shared" si="9"/>
        <v>3.9946057723894768</v>
      </c>
      <c r="AA113" s="433">
        <f>C113*'4C2 Open-burning '!$C$10*'4C2 Open-burning '!$C$11*$C$5*C$15</f>
        <v>1.0703644954925902E-2</v>
      </c>
      <c r="AB113" s="433">
        <f>D113*'4C2 Open-burning '!$C$10*'4C2 Open-burning '!$C$11*$C$5*D$15</f>
        <v>1.1178942743038482E-2</v>
      </c>
      <c r="AC113" s="433">
        <f>E113*'4C2 Open-burning '!$C$10*'4C2 Open-burning '!$C$11*$C$5*E$15</f>
        <v>6.8699444170974592E-3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2.6859122381341038E-2</v>
      </c>
      <c r="AH113" s="434">
        <f t="shared" si="10"/>
        <v>5.5611654496402881E-2</v>
      </c>
    </row>
    <row r="114" spans="1:34">
      <c r="A114" s="435">
        <f>'Input data'!A143</f>
        <v>2043</v>
      </c>
      <c r="B114" s="107">
        <f>'Recycling - Case 1'!AP123</f>
        <v>5.2087706141821337E-2</v>
      </c>
      <c r="C114" s="473">
        <f>$B114*'Recycling - Case 1'!BM123*'Recycling - Case 1'!$AK123</f>
        <v>280.64214730653515</v>
      </c>
      <c r="D114" s="474">
        <f>$B114*'Recycling - Case 1'!BN123*'Recycling - Case 1'!$AK123</f>
        <v>293.10412567256589</v>
      </c>
      <c r="E114" s="474">
        <f>$B114*'Recycling - Case 1'!BO123*'Recycling - Case 1'!$AK123</f>
        <v>80.055634680615967</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312.99002708832109</v>
      </c>
      <c r="J114" s="663">
        <f t="shared" si="11"/>
        <v>966.7919347480381</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0.42290509798920911</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10.783132413246838</v>
      </c>
      <c r="R114" s="104">
        <f t="shared" si="8"/>
        <v>11.206037511236048</v>
      </c>
      <c r="S114" s="431">
        <f>C114*'4C2 Open-burning '!$C$9*'4C2 Open-burning '!$C$11*$C$5</f>
        <v>1.094504374495487</v>
      </c>
      <c r="T114" s="431">
        <f>D114*'4C2 Open-burning '!$C$9*'4C2 Open-burning '!$C$11*$C$5</f>
        <v>1.1431060901230068</v>
      </c>
      <c r="U114" s="431">
        <f>E114*'4C2 Open-burning '!$C$9*'4C2 Open-burning '!$C$11*$C$5</f>
        <v>0.31221697525440223</v>
      </c>
      <c r="V114" s="431">
        <f>F114*'4C2 Open-burning '!$C$9*'4C2 Open-burning '!$C$11*$C$5</f>
        <v>0</v>
      </c>
      <c r="W114" s="431">
        <f>G114*'4C2 Open-burning '!$C$9*'4C2 Open-burning '!$C$11*$C$5</f>
        <v>0</v>
      </c>
      <c r="X114" s="431">
        <f>H114*'4C2 Open-burning '!$C$9*'4C2 Open-burning '!$C$11*$C$5</f>
        <v>0</v>
      </c>
      <c r="Y114" s="431">
        <f>I114*'4C2 Open-burning '!$C$9*'4C2 Open-burning '!$C$11*$C$5</f>
        <v>1.2206611056444523</v>
      </c>
      <c r="Z114" s="432">
        <f t="shared" si="9"/>
        <v>3.7704885455173489</v>
      </c>
      <c r="AA114" s="433">
        <f>C114*'4C2 Open-burning '!$C$10*'4C2 Open-burning '!$C$11*$C$5*C$15</f>
        <v>1.0103117303035265E-2</v>
      </c>
      <c r="AB114" s="433">
        <f>D114*'4C2 Open-burning '!$C$10*'4C2 Open-burning '!$C$11*$C$5*D$15</f>
        <v>1.0551748524212373E-2</v>
      </c>
      <c r="AC114" s="433">
        <f>E114*'4C2 Open-burning '!$C$10*'4C2 Open-burning '!$C$11*$C$5*E$15</f>
        <v>6.4845064091298924E-3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2.5352192194154004E-2</v>
      </c>
      <c r="AH114" s="434">
        <f t="shared" si="10"/>
        <v>5.2491564430531532E-2</v>
      </c>
    </row>
    <row r="115" spans="1:34">
      <c r="A115" s="435">
        <f>'Input data'!A144</f>
        <v>2044</v>
      </c>
      <c r="B115" s="107">
        <f>'Recycling - Case 1'!AP124</f>
        <v>4.9477091143546141E-2</v>
      </c>
      <c r="C115" s="473">
        <f>$B115*'Recycling - Case 1'!BM124*'Recycling - Case 1'!$AK124</f>
        <v>264.03462148196883</v>
      </c>
      <c r="D115" s="474">
        <f>$B115*'Recycling - Case 1'!BN124*'Recycling - Case 1'!$AK124</f>
        <v>275.75913888739422</v>
      </c>
      <c r="E115" s="474">
        <f>$B115*'Recycling - Case 1'!BO124*'Recycling - Case 1'!$AK124</f>
        <v>75.318192236134593</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294.46825476157426</v>
      </c>
      <c r="J115" s="663">
        <f t="shared" si="11"/>
        <v>909.58020736707192</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0.39787889503429402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10.145020313045755</v>
      </c>
      <c r="R115" s="104">
        <f t="shared" si="8"/>
        <v>10.542899208080049</v>
      </c>
      <c r="S115" s="431">
        <f>C115*'4C2 Open-burning '!$C$9*'4C2 Open-burning '!$C$11*$C$5</f>
        <v>1.0297350237796783</v>
      </c>
      <c r="T115" s="431">
        <f>D115*'4C2 Open-burning '!$C$9*'4C2 Open-burning '!$C$11*$C$5</f>
        <v>1.0754606416608374</v>
      </c>
      <c r="U115" s="431">
        <f>E115*'4C2 Open-burning '!$C$9*'4C2 Open-burning '!$C$11*$C$5</f>
        <v>0.2937409497209249</v>
      </c>
      <c r="V115" s="431">
        <f>F115*'4C2 Open-burning '!$C$9*'4C2 Open-burning '!$C$11*$C$5</f>
        <v>0</v>
      </c>
      <c r="W115" s="431">
        <f>G115*'4C2 Open-burning '!$C$9*'4C2 Open-burning '!$C$11*$C$5</f>
        <v>0</v>
      </c>
      <c r="X115" s="431">
        <f>H115*'4C2 Open-burning '!$C$9*'4C2 Open-burning '!$C$11*$C$5</f>
        <v>0</v>
      </c>
      <c r="Y115" s="431">
        <f>I115*'4C2 Open-burning '!$C$9*'4C2 Open-burning '!$C$11*$C$5</f>
        <v>1.1484261935701394</v>
      </c>
      <c r="Z115" s="432">
        <f t="shared" si="9"/>
        <v>3.5473628087315801</v>
      </c>
      <c r="AA115" s="433">
        <f>C115*'4C2 Open-burning '!$C$10*'4C2 Open-burning '!$C$11*$C$5*C$15</f>
        <v>9.5052463733508782E-3</v>
      </c>
      <c r="AB115" s="433">
        <f>D115*'4C2 Open-burning '!$C$10*'4C2 Open-burning '!$C$11*$C$5*D$15</f>
        <v>9.9273289999461927E-3</v>
      </c>
      <c r="AC115" s="433">
        <f>E115*'4C2 Open-burning '!$C$10*'4C2 Open-burning '!$C$11*$C$5*E$15</f>
        <v>6.1007735711269013E-3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2.3851928635687514E-2</v>
      </c>
      <c r="AH115" s="434">
        <f t="shared" si="10"/>
        <v>4.9385277580111492E-2</v>
      </c>
    </row>
    <row r="116" spans="1:34">
      <c r="A116" s="435">
        <f>'Input data'!A145</f>
        <v>2045</v>
      </c>
      <c r="B116" s="107">
        <f>'Recycling - Case 1'!AP125</f>
        <v>4.6832957891794598E-2</v>
      </c>
      <c r="C116" s="473">
        <f>$B116*'Recycling - Case 1'!BM125*'Recycling - Case 1'!$AK125</f>
        <v>247.49782446051569</v>
      </c>
      <c r="D116" s="474">
        <f>$B116*'Recycling - Case 1'!BN125*'Recycling - Case 1'!$AK125</f>
        <v>258.48802163392082</v>
      </c>
      <c r="E116" s="474">
        <f>$B116*'Recycling - Case 1'!BO125*'Recycling - Case 1'!$AK125</f>
        <v>70.600925803267174</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276.02536370841642</v>
      </c>
      <c r="J116" s="663">
        <f t="shared" si="11"/>
        <v>852.61213560612009</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0.37295927468537132</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9.5096258304823618</v>
      </c>
      <c r="R116" s="104">
        <f t="shared" si="8"/>
        <v>9.8825851051677329</v>
      </c>
      <c r="S116" s="431">
        <f>C116*'4C2 Open-burning '!$C$9*'4C2 Open-burning '!$C$11*$C$5</f>
        <v>0.965241515396011</v>
      </c>
      <c r="T116" s="431">
        <f>D116*'4C2 Open-burning '!$C$9*'4C2 Open-burning '!$C$11*$C$5</f>
        <v>1.008103284372291</v>
      </c>
      <c r="U116" s="431">
        <f>E116*'4C2 Open-burning '!$C$9*'4C2 Open-burning '!$C$11*$C$5</f>
        <v>0.27534361063274199</v>
      </c>
      <c r="V116" s="431">
        <f>F116*'4C2 Open-burning '!$C$9*'4C2 Open-burning '!$C$11*$C$5</f>
        <v>0</v>
      </c>
      <c r="W116" s="431">
        <f>G116*'4C2 Open-burning '!$C$9*'4C2 Open-burning '!$C$11*$C$5</f>
        <v>0</v>
      </c>
      <c r="X116" s="431">
        <f>H116*'4C2 Open-burning '!$C$9*'4C2 Open-burning '!$C$11*$C$5</f>
        <v>0</v>
      </c>
      <c r="Y116" s="431">
        <f>I116*'4C2 Open-burning '!$C$9*'4C2 Open-burning '!$C$11*$C$5</f>
        <v>1.076498918462824</v>
      </c>
      <c r="Z116" s="432">
        <f t="shared" si="9"/>
        <v>3.3251873288638678</v>
      </c>
      <c r="AA116" s="433">
        <f>C116*'4C2 Open-burning '!$C$10*'4C2 Open-burning '!$C$11*$C$5*C$15</f>
        <v>8.9099216805785652E-3</v>
      </c>
      <c r="AB116" s="433">
        <f>D116*'4C2 Open-burning '!$C$10*'4C2 Open-burning '!$C$11*$C$5*D$15</f>
        <v>9.3055687788211501E-3</v>
      </c>
      <c r="AC116" s="433">
        <f>E116*'4C2 Open-burning '!$C$10*'4C2 Open-burning '!$C$11*$C$5*E$15</f>
        <v>5.7186749900646414E-3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2.2358054460381728E-2</v>
      </c>
      <c r="AH116" s="434">
        <f t="shared" si="10"/>
        <v>4.6292219909846083E-2</v>
      </c>
    </row>
    <row r="117" spans="1:34">
      <c r="A117" s="435">
        <f>'Input data'!A146</f>
        <v>2046</v>
      </c>
      <c r="B117" s="107">
        <f>'Recycling - Case 1'!AP126</f>
        <v>4.4153537649961369E-2</v>
      </c>
      <c r="C117" s="473">
        <f>$B117*'Recycling - Case 1'!BM126*'Recycling - Case 1'!$AK126</f>
        <v>231.02863229682265</v>
      </c>
      <c r="D117" s="474">
        <f>$B117*'Recycling - Case 1'!BN126*'Recycling - Case 1'!$AK126</f>
        <v>241.28751124728896</v>
      </c>
      <c r="E117" s="474">
        <f>$B117*'Recycling - Case 1'!BO126*'Recycling - Case 1'!$AK126</f>
        <v>65.902944249194405</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257.65786990568847</v>
      </c>
      <c r="J117" s="663">
        <f t="shared" si="11"/>
        <v>795.87695769899449</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0.34814152940856435</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8.8768289339907778</v>
      </c>
      <c r="R117" s="104">
        <f t="shared" si="8"/>
        <v>9.2249704633993428</v>
      </c>
      <c r="S117" s="431">
        <f>C117*'4C2 Open-burning '!$C$9*'4C2 Open-burning '!$C$11*$C$5</f>
        <v>0.90101166595760818</v>
      </c>
      <c r="T117" s="431">
        <f>D117*'4C2 Open-burning '!$C$9*'4C2 Open-burning '!$C$11*$C$5</f>
        <v>0.9410212938644269</v>
      </c>
      <c r="U117" s="431">
        <f>E117*'4C2 Open-burning '!$C$9*'4C2 Open-burning '!$C$11*$C$5</f>
        <v>0.25702148257185814</v>
      </c>
      <c r="V117" s="431">
        <f>F117*'4C2 Open-burning '!$C$9*'4C2 Open-burning '!$C$11*$C$5</f>
        <v>0</v>
      </c>
      <c r="W117" s="431">
        <f>G117*'4C2 Open-burning '!$C$9*'4C2 Open-burning '!$C$11*$C$5</f>
        <v>0</v>
      </c>
      <c r="X117" s="431">
        <f>H117*'4C2 Open-burning '!$C$9*'4C2 Open-burning '!$C$11*$C$5</f>
        <v>0</v>
      </c>
      <c r="Y117" s="431">
        <f>I117*'4C2 Open-burning '!$C$9*'4C2 Open-burning '!$C$11*$C$5</f>
        <v>1.0048656926321851</v>
      </c>
      <c r="Z117" s="432">
        <f t="shared" si="9"/>
        <v>3.1039201350260783</v>
      </c>
      <c r="AA117" s="433">
        <f>C117*'4C2 Open-burning '!$C$10*'4C2 Open-burning '!$C$11*$C$5*C$15</f>
        <v>8.3170307626856156E-3</v>
      </c>
      <c r="AB117" s="433">
        <f>D117*'4C2 Open-burning '!$C$10*'4C2 Open-burning '!$C$11*$C$5*D$15</f>
        <v>8.6863504049024039E-3</v>
      </c>
      <c r="AC117" s="433">
        <f>E117*'4C2 Open-burning '!$C$10*'4C2 Open-burning '!$C$11*$C$5*E$15</f>
        <v>5.3381384841847462E-3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2.0870287462360769E-2</v>
      </c>
      <c r="AH117" s="434">
        <f t="shared" si="10"/>
        <v>4.3211807114133534E-2</v>
      </c>
    </row>
    <row r="118" spans="1:34">
      <c r="A118" s="435">
        <f>'Input data'!A147</f>
        <v>2047</v>
      </c>
      <c r="B118" s="107">
        <f>'Recycling - Case 1'!AP127</f>
        <v>4.1436200064994017E-2</v>
      </c>
      <c r="C118" s="473">
        <f>$B118*'Recycling - Case 1'!BM127*'Recycling - Case 1'!$AK127</f>
        <v>214.62252917822011</v>
      </c>
      <c r="D118" s="474">
        <f>$B118*'Recycling - Case 1'!BN127*'Recycling - Case 1'!$AK127</f>
        <v>224.15289138914062</v>
      </c>
      <c r="E118" s="474">
        <f>$B118*'Recycling - Case 1'!BO127*'Recycling - Case 1'!$AK127</f>
        <v>61.222959398733657</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239.36073703100132</v>
      </c>
      <c r="J118" s="663">
        <f t="shared" si="11"/>
        <v>739.35911699709573</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0.32341885423812639</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8.2464561121920568</v>
      </c>
      <c r="R118" s="104">
        <f t="shared" si="8"/>
        <v>8.5698749664301825</v>
      </c>
      <c r="S118" s="431">
        <f>C118*'4C2 Open-burning '!$C$9*'4C2 Open-burning '!$C$11*$C$5</f>
        <v>0.83702786379505834</v>
      </c>
      <c r="T118" s="431">
        <f>D118*'4C2 Open-burning '!$C$9*'4C2 Open-burning '!$C$11*$C$5</f>
        <v>0.87419627641764841</v>
      </c>
      <c r="U118" s="431">
        <f>E118*'4C2 Open-burning '!$C$9*'4C2 Open-burning '!$C$11*$C$5</f>
        <v>0.23876954165506123</v>
      </c>
      <c r="V118" s="431">
        <f>F118*'4C2 Open-burning '!$C$9*'4C2 Open-burning '!$C$11*$C$5</f>
        <v>0</v>
      </c>
      <c r="W118" s="431">
        <f>G118*'4C2 Open-burning '!$C$9*'4C2 Open-burning '!$C$11*$C$5</f>
        <v>0</v>
      </c>
      <c r="X118" s="431">
        <f>H118*'4C2 Open-burning '!$C$9*'4C2 Open-burning '!$C$11*$C$5</f>
        <v>0</v>
      </c>
      <c r="Y118" s="431">
        <f>I118*'4C2 Open-burning '!$C$9*'4C2 Open-burning '!$C$11*$C$5</f>
        <v>0.93350687442090508</v>
      </c>
      <c r="Z118" s="432">
        <f t="shared" si="9"/>
        <v>2.8835005562886731</v>
      </c>
      <c r="AA118" s="433">
        <f>C118*'4C2 Open-burning '!$C$10*'4C2 Open-burning '!$C$11*$C$5*C$15</f>
        <v>7.726411050415923E-3</v>
      </c>
      <c r="AB118" s="433">
        <f>D118*'4C2 Open-burning '!$C$10*'4C2 Open-burning '!$C$11*$C$5*D$15</f>
        <v>8.0695040900090626E-3</v>
      </c>
      <c r="AC118" s="433">
        <f>E118*'4C2 Open-burning '!$C$10*'4C2 Open-burning '!$C$11*$C$5*E$15</f>
        <v>4.9590597112974255E-3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1.9388219699511107E-2</v>
      </c>
      <c r="AH118" s="434">
        <f t="shared" si="10"/>
        <v>4.0143194551233517E-2</v>
      </c>
    </row>
    <row r="119" spans="1:34">
      <c r="A119" s="435">
        <f>'Input data'!A148</f>
        <v>2048</v>
      </c>
      <c r="B119" s="107">
        <f>'Recycling - Case 1'!AP128</f>
        <v>4.1293712256461328E-2</v>
      </c>
      <c r="C119" s="473">
        <f>$B119*'Recycling - Case 1'!BM128*'Recycling - Case 1'!$AK128</f>
        <v>214.35120550731443</v>
      </c>
      <c r="D119" s="474">
        <f>$B119*'Recycling - Case 1'!BN128*'Recycling - Case 1'!$AK128</f>
        <v>223.86951952893241</v>
      </c>
      <c r="E119" s="474">
        <f>$B119*'Recycling - Case 1'!BO128*'Recycling - Case 1'!$AK128</f>
        <v>61.145561941200299</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239.05813956329555</v>
      </c>
      <c r="J119" s="663">
        <f t="shared" si="11"/>
        <v>738.42442654074273</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0.32300999133306235</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8.2360310242346575</v>
      </c>
      <c r="R119" s="104">
        <f t="shared" si="8"/>
        <v>8.5590410155677201</v>
      </c>
      <c r="S119" s="431">
        <f>C119*'4C2 Open-burning '!$C$9*'4C2 Open-burning '!$C$11*$C$5</f>
        <v>0.83596970147852623</v>
      </c>
      <c r="T119" s="431">
        <f>D119*'4C2 Open-burning '!$C$9*'4C2 Open-burning '!$C$11*$C$5</f>
        <v>0.87309112616283624</v>
      </c>
      <c r="U119" s="431">
        <f>E119*'4C2 Open-burning '!$C$9*'4C2 Open-burning '!$C$11*$C$5</f>
        <v>0.23846769157068118</v>
      </c>
      <c r="V119" s="431">
        <f>F119*'4C2 Open-burning '!$C$9*'4C2 Open-burning '!$C$11*$C$5</f>
        <v>0</v>
      </c>
      <c r="W119" s="431">
        <f>G119*'4C2 Open-burning '!$C$9*'4C2 Open-burning '!$C$11*$C$5</f>
        <v>0</v>
      </c>
      <c r="X119" s="431">
        <f>H119*'4C2 Open-burning '!$C$9*'4C2 Open-burning '!$C$11*$C$5</f>
        <v>0</v>
      </c>
      <c r="Y119" s="431">
        <f>I119*'4C2 Open-burning '!$C$9*'4C2 Open-burning '!$C$11*$C$5</f>
        <v>0.93232674429685258</v>
      </c>
      <c r="Z119" s="432">
        <f t="shared" si="9"/>
        <v>2.8798552635088965</v>
      </c>
      <c r="AA119" s="433">
        <f>C119*'4C2 Open-burning '!$C$10*'4C2 Open-burning '!$C$11*$C$5*C$15</f>
        <v>7.7166433982633195E-3</v>
      </c>
      <c r="AB119" s="433">
        <f>D119*'4C2 Open-burning '!$C$10*'4C2 Open-burning '!$C$11*$C$5*D$15</f>
        <v>8.0593027030415668E-3</v>
      </c>
      <c r="AC119" s="433">
        <f>E119*'4C2 Open-burning '!$C$10*'4C2 Open-burning '!$C$11*$C$5*E$15</f>
        <v>4.9527905172372239E-3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1.9363709304626938E-2</v>
      </c>
      <c r="AH119" s="434">
        <f t="shared" si="10"/>
        <v>4.0092445923169046E-2</v>
      </c>
    </row>
    <row r="120" spans="1:34">
      <c r="A120" s="435">
        <f>'Input data'!A149</f>
        <v>2049</v>
      </c>
      <c r="B120" s="107">
        <f>'Recycling - Case 1'!AP129</f>
        <v>4.1159079008294235E-2</v>
      </c>
      <c r="C120" s="473">
        <f>$B120*'Recycling - Case 1'!BM129*'Recycling - Case 1'!$AK129</f>
        <v>214.09568358722467</v>
      </c>
      <c r="D120" s="474">
        <f>$B120*'Recycling - Case 1'!BN129*'Recycling - Case 1'!$AK129</f>
        <v>223.60265109987824</v>
      </c>
      <c r="E120" s="474">
        <f>$B120*'Recycling - Case 1'!BO129*'Recycling - Case 1'!$AK129</f>
        <v>61.072672071720881</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238.77316521622004</v>
      </c>
      <c r="J120" s="663">
        <f t="shared" si="11"/>
        <v>737.54417197504381</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0.32262494039295558</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8.2262130880292119</v>
      </c>
      <c r="R120" s="104">
        <f t="shared" si="8"/>
        <v>8.5488380284221677</v>
      </c>
      <c r="S120" s="431">
        <f>C120*'4C2 Open-burning '!$C$9*'4C2 Open-burning '!$C$11*$C$5</f>
        <v>0.83497316599017601</v>
      </c>
      <c r="T120" s="431">
        <f>D120*'4C2 Open-burning '!$C$9*'4C2 Open-burning '!$C$11*$C$5</f>
        <v>0.87205033928952524</v>
      </c>
      <c r="U120" s="431">
        <f>E120*'4C2 Open-burning '!$C$9*'4C2 Open-burning '!$C$11*$C$5</f>
        <v>0.23818342107971138</v>
      </c>
      <c r="V120" s="431">
        <f>F120*'4C2 Open-burning '!$C$9*'4C2 Open-burning '!$C$11*$C$5</f>
        <v>0</v>
      </c>
      <c r="W120" s="431">
        <f>G120*'4C2 Open-burning '!$C$9*'4C2 Open-burning '!$C$11*$C$5</f>
        <v>0</v>
      </c>
      <c r="X120" s="431">
        <f>H120*'4C2 Open-burning '!$C$9*'4C2 Open-burning '!$C$11*$C$5</f>
        <v>0</v>
      </c>
      <c r="Y120" s="431">
        <f>I120*'4C2 Open-burning '!$C$9*'4C2 Open-burning '!$C$11*$C$5</f>
        <v>0.93121534434325814</v>
      </c>
      <c r="Z120" s="432">
        <f t="shared" si="9"/>
        <v>2.8764222707026708</v>
      </c>
      <c r="AA120" s="433">
        <f>C120*'4C2 Open-burning '!$C$10*'4C2 Open-burning '!$C$11*$C$5*C$15</f>
        <v>7.7074446091400881E-3</v>
      </c>
      <c r="AB120" s="433">
        <f>D120*'4C2 Open-burning '!$C$10*'4C2 Open-burning '!$C$11*$C$5*D$15</f>
        <v>8.0496954395956177E-3</v>
      </c>
      <c r="AC120" s="433">
        <f>E120*'4C2 Open-burning '!$C$10*'4C2 Open-burning '!$C$11*$C$5*E$15</f>
        <v>4.9468864378093913E-3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1.9340626382513819E-2</v>
      </c>
      <c r="AH120" s="434">
        <f t="shared" si="10"/>
        <v>4.0044652869058915E-2</v>
      </c>
    </row>
    <row r="121" spans="1:34" ht="15" thickBot="1">
      <c r="A121" s="435">
        <f>'Input data'!A150</f>
        <v>2050</v>
      </c>
      <c r="B121" s="560">
        <f>'Recycling - Case 1'!AP130</f>
        <v>4.103275897996083E-2</v>
      </c>
      <c r="C121" s="598">
        <f>$B121*'Recycling - Case 1'!BM130*'Recycling - Case 1'!$AK130</f>
        <v>213.85668660568294</v>
      </c>
      <c r="D121" s="595">
        <f>$B121*'Recycling - Case 1'!BN130*'Recycling - Case 1'!$AK130</f>
        <v>223.35304140302591</v>
      </c>
      <c r="E121" s="595">
        <f>$B121*'Recycling - Case 1'!BO130*'Recycling - Case 1'!$AK130</f>
        <v>61.004496085940758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238.5066205348715</v>
      </c>
      <c r="J121" s="814">
        <f t="shared" si="11"/>
        <v>736.72084462952103</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0.3222647912034341</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8.217030090667393</v>
      </c>
      <c r="R121" s="1178">
        <f t="shared" si="8"/>
        <v>8.539294881870827</v>
      </c>
      <c r="S121" s="431">
        <f>C121*'4C2 Open-burning '!$C$9*'4C2 Open-burning '!$C$11*$C$5</f>
        <v>0.83404107776216341</v>
      </c>
      <c r="T121" s="431">
        <f>D121*'4C2 Open-burning '!$C$9*'4C2 Open-burning '!$C$11*$C$5</f>
        <v>0.87107686147180108</v>
      </c>
      <c r="U121" s="431">
        <f>E121*'4C2 Open-burning '!$C$9*'4C2 Open-burning '!$C$11*$C$5</f>
        <v>0.23791753473516897</v>
      </c>
      <c r="V121" s="431">
        <f>F121*'4C2 Open-burning '!$C$9*'4C2 Open-burning '!$C$11*$C$5</f>
        <v>0</v>
      </c>
      <c r="W121" s="431">
        <f>G121*'4C2 Open-burning '!$C$9*'4C2 Open-burning '!$C$11*$C$5</f>
        <v>0</v>
      </c>
      <c r="X121" s="431">
        <f>H121*'4C2 Open-burning '!$C$9*'4C2 Open-burning '!$C$11*$C$5</f>
        <v>0</v>
      </c>
      <c r="Y121" s="431">
        <f>I121*'4C2 Open-burning '!$C$9*'4C2 Open-burning '!$C$11*$C$5</f>
        <v>0.93017582008599875</v>
      </c>
      <c r="Z121" s="432">
        <f t="shared" si="9"/>
        <v>2.8732112940551322</v>
      </c>
      <c r="AA121" s="433">
        <f>C121*'4C2 Open-burning '!$C$10*'4C2 Open-burning '!$C$11*$C$5*C$15</f>
        <v>7.6988407178045851E-3</v>
      </c>
      <c r="AB121" s="433">
        <f>D121*'4C2 Open-burning '!$C$10*'4C2 Open-burning '!$C$11*$C$5*D$15</f>
        <v>8.0407094905089321E-3</v>
      </c>
      <c r="AC121" s="433">
        <f>E121*'4C2 Open-burning '!$C$10*'4C2 Open-burning '!$C$11*$C$5*E$15</f>
        <v>4.9413641829612011E-3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1.9319036263324593E-2</v>
      </c>
      <c r="AH121" s="439">
        <f t="shared" si="10"/>
        <v>3.9999950654599312E-2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0.11557216978638957</v>
      </c>
      <c r="C125" s="473">
        <f>'Recycling - Case 2'!$AK100*'Recycling - Case 2'!BM100*'4C2 Open-burning '!$B125</f>
        <v>788.92478500826019</v>
      </c>
      <c r="D125" s="474">
        <f>'Recycling - Case 2'!$AK100*'Recycling - Case 2'!BN100*'4C2 Open-burning '!$B125</f>
        <v>823.95716947922051</v>
      </c>
      <c r="E125" s="474">
        <f>'Recycling - Case 2'!$AK100*'Recycling - Case 2'!BO100*'4C2 Open-burning '!$B125</f>
        <v>225.04771640775587</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879.85925207690013</v>
      </c>
      <c r="J125" s="663">
        <f t="shared" si="12"/>
        <v>2717.7889229721368</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1.1888460686042674</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30.312910952553359</v>
      </c>
      <c r="R125" s="1181">
        <f t="shared" si="8"/>
        <v>31.501757021157626</v>
      </c>
      <c r="S125" s="431">
        <f>C125*'4C2 Open-burning '!$C$9*'4C2 Open-burning '!$C$11*$C$5</f>
        <v>3.0768066615322143</v>
      </c>
      <c r="T125" s="431">
        <f>D125*'4C2 Open-burning '!$C$9*'4C2 Open-burning '!$C$11*$C$5</f>
        <v>3.2134329609689596</v>
      </c>
      <c r="U125" s="431">
        <f>E125*'4C2 Open-burning '!$C$9*'4C2 Open-burning '!$C$11*$C$5</f>
        <v>0.87768609399024777</v>
      </c>
      <c r="V125" s="431">
        <f>F125*'4C2 Open-burning '!$C$9*'4C2 Open-burning '!$C$11*$C$5</f>
        <v>0</v>
      </c>
      <c r="W125" s="431">
        <f>G125*'4C2 Open-burning '!$C$9*'4C2 Open-burning '!$C$11*$C$5</f>
        <v>0</v>
      </c>
      <c r="X125" s="431">
        <f>H125*'4C2 Open-burning '!$C$9*'4C2 Open-burning '!$C$11*$C$5</f>
        <v>0</v>
      </c>
      <c r="Y125" s="431">
        <f>I125*'4C2 Open-burning '!$C$9*'4C2 Open-burning '!$C$11*$C$5</f>
        <v>3.4314510830999101</v>
      </c>
      <c r="Z125" s="432">
        <f t="shared" si="9"/>
        <v>10.599376799591331</v>
      </c>
      <c r="AA125" s="433">
        <f>C125*'4C2 Open-burning '!$C$10*'4C2 Open-burning '!$C$11*$C$5*C$15</f>
        <v>2.8401292260297369E-2</v>
      </c>
      <c r="AB125" s="433">
        <f>D125*'4C2 Open-burning '!$C$10*'4C2 Open-burning '!$C$11*$C$5*D$15</f>
        <v>2.966245810125194E-2</v>
      </c>
      <c r="AC125" s="433">
        <f>E125*'4C2 Open-burning '!$C$10*'4C2 Open-burning '!$C$11*$C$5*E$15</f>
        <v>1.8228865029028225E-2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7.1268599418228898E-2</v>
      </c>
      <c r="AH125" s="434">
        <f t="shared" si="10"/>
        <v>0.14756121480880643</v>
      </c>
    </row>
    <row r="126" spans="1:34">
      <c r="A126" s="138">
        <f>'Input data'!A121</f>
        <v>2021</v>
      </c>
      <c r="B126" s="100">
        <f>'Recycling - Case 2'!AP101</f>
        <v>0.10924926416753436</v>
      </c>
      <c r="C126" s="473">
        <f>'Recycling - Case 2'!$AK101*'Recycling - Case 2'!BM101*'4C2 Open-burning '!$B126</f>
        <v>726.52645089241912</v>
      </c>
      <c r="D126" s="474">
        <f>'Recycling - Case 2'!$AK101*'Recycling - Case 2'!BN101*'4C2 Open-burning '!$B126</f>
        <v>758.78802314828249</v>
      </c>
      <c r="E126" s="474">
        <f>'Recycling - Case 2'!$AK101*'Recycling - Case 2'!BO101*'4C2 Open-burning '!$B126</f>
        <v>207.24804416109023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810.26864898102508</v>
      </c>
      <c r="J126" s="663">
        <f t="shared" si="12"/>
        <v>2502.8311671828169</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1.0948168080071417</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27.915375494694274</v>
      </c>
      <c r="R126" s="1181">
        <f t="shared" si="8"/>
        <v>29.010192302701416</v>
      </c>
      <c r="S126" s="431">
        <f>C126*'4C2 Open-burning '!$C$9*'4C2 Open-burning '!$C$11*$C$5</f>
        <v>2.8334531584804341</v>
      </c>
      <c r="T126" s="431">
        <f>D126*'4C2 Open-burning '!$C$9*'4C2 Open-burning '!$C$11*$C$5</f>
        <v>2.9592732902783014</v>
      </c>
      <c r="U126" s="431">
        <f>E126*'4C2 Open-burning '!$C$9*'4C2 Open-burning '!$C$11*$C$5</f>
        <v>0.80826737222825185</v>
      </c>
      <c r="V126" s="431">
        <f>F126*'4C2 Open-burning '!$C$9*'4C2 Open-burning '!$C$11*$C$5</f>
        <v>0</v>
      </c>
      <c r="W126" s="431">
        <f>G126*'4C2 Open-burning '!$C$9*'4C2 Open-burning '!$C$11*$C$5</f>
        <v>0</v>
      </c>
      <c r="X126" s="431">
        <f>H126*'4C2 Open-burning '!$C$9*'4C2 Open-burning '!$C$11*$C$5</f>
        <v>0</v>
      </c>
      <c r="Y126" s="431">
        <f>I126*'4C2 Open-burning '!$C$9*'4C2 Open-burning '!$C$11*$C$5</f>
        <v>3.1600477310259971</v>
      </c>
      <c r="Z126" s="432">
        <f t="shared" si="9"/>
        <v>9.7610415520129834</v>
      </c>
      <c r="AA126" s="433">
        <f>C126*'4C2 Open-burning '!$C$10*'4C2 Open-burning '!$C$11*$C$5*C$15</f>
        <v>2.6154952232127091E-2</v>
      </c>
      <c r="AB126" s="433">
        <f>D126*'4C2 Open-burning '!$C$10*'4C2 Open-burning '!$C$11*$C$5*D$15</f>
        <v>2.731636883333817E-2</v>
      </c>
      <c r="AC126" s="433">
        <f>E126*'4C2 Open-burning '!$C$10*'4C2 Open-burning '!$C$11*$C$5*E$15</f>
        <v>1.6787091577048309E-2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6.5631760567463032E-2</v>
      </c>
      <c r="AH126" s="434">
        <f t="shared" si="10"/>
        <v>0.13589017320997659</v>
      </c>
    </row>
    <row r="127" spans="1:34">
      <c r="A127" s="138">
        <f>'Input data'!A122</f>
        <v>2022</v>
      </c>
      <c r="B127" s="100">
        <f>'Recycling - Case 2'!AP102</f>
        <v>9.6641165450532876E-2</v>
      </c>
      <c r="C127" s="473">
        <f>'Recycling - Case 2'!$AK102*'Recycling - Case 2'!BM102*'4C2 Open-burning '!$B127</f>
        <v>605.8897166598374</v>
      </c>
      <c r="D127" s="474">
        <f>'Recycling - Case 2'!$AK102*'Recycling - Case 2'!BN102*'4C2 Open-burning '!$B127</f>
        <v>632.79438730065942</v>
      </c>
      <c r="E127" s="474">
        <f>'Recycling - Case 2'!$AK102*'Recycling - Case 2'!BO102*'4C2 Open-burning '!$B127</f>
        <v>172.83535733740575</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675.72686658060536</v>
      </c>
      <c r="J127" s="663">
        <f t="shared" si="12"/>
        <v>2087.2463278785081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0.91302697208487316</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23.280142007435014</v>
      </c>
      <c r="R127" s="1181">
        <f t="shared" si="8"/>
        <v>24.193168979519886</v>
      </c>
      <c r="S127" s="431">
        <f>C127*'4C2 Open-burning '!$C$9*'4C2 Open-burning '!$C$11*$C$5</f>
        <v>2.3629698949733657</v>
      </c>
      <c r="T127" s="431">
        <f>D127*'4C2 Open-burning '!$C$9*'4C2 Open-burning '!$C$11*$C$5</f>
        <v>2.4678981104725715</v>
      </c>
      <c r="U127" s="431">
        <f>E127*'4C2 Open-burning '!$C$9*'4C2 Open-burning '!$C$11*$C$5</f>
        <v>0.67405789361588242</v>
      </c>
      <c r="V127" s="431">
        <f>F127*'4C2 Open-burning '!$C$9*'4C2 Open-burning '!$C$11*$C$5</f>
        <v>0</v>
      </c>
      <c r="W127" s="431">
        <f>G127*'4C2 Open-burning '!$C$9*'4C2 Open-burning '!$C$11*$C$5</f>
        <v>0</v>
      </c>
      <c r="X127" s="431">
        <f>H127*'4C2 Open-burning '!$C$9*'4C2 Open-burning '!$C$11*$C$5</f>
        <v>0</v>
      </c>
      <c r="Y127" s="431">
        <f>I127*'4C2 Open-burning '!$C$9*'4C2 Open-burning '!$C$11*$C$5</f>
        <v>2.6353347796643605</v>
      </c>
      <c r="Z127" s="432">
        <f t="shared" si="9"/>
        <v>8.1402606787261806</v>
      </c>
      <c r="AA127" s="433">
        <f>C127*'4C2 Open-burning '!$C$10*'4C2 Open-burning '!$C$11*$C$5*C$15</f>
        <v>2.1812029799754145E-2</v>
      </c>
      <c r="AB127" s="433">
        <f>D127*'4C2 Open-burning '!$C$10*'4C2 Open-burning '!$C$11*$C$5*D$15</f>
        <v>2.2780597942823735E-2</v>
      </c>
      <c r="AC127" s="433">
        <f>E127*'4C2 Open-burning '!$C$10*'4C2 Open-burning '!$C$11*$C$5*E$15</f>
        <v>1.3999663944329867E-2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5.4733876193029031E-2</v>
      </c>
      <c r="AH127" s="434">
        <f t="shared" si="10"/>
        <v>0.11332616787993678</v>
      </c>
    </row>
    <row r="128" spans="1:34">
      <c r="A128" s="138">
        <f>'Input data'!A123</f>
        <v>2023</v>
      </c>
      <c r="B128" s="100">
        <f>'Recycling - Case 2'!AP103</f>
        <v>9.2891873964230418E-2</v>
      </c>
      <c r="C128" s="473">
        <f>'Recycling - Case 2'!$AK103*'Recycling - Case 2'!BM103*'4C2 Open-burning '!$B128</f>
        <v>575.18800519004856</v>
      </c>
      <c r="D128" s="474">
        <f>'Recycling - Case 2'!$AK103*'Recycling - Case 2'!BN103*'4C2 Open-burning '!$B128</f>
        <v>600.72935935182909</v>
      </c>
      <c r="E128" s="474">
        <f>'Recycling - Case 2'!$AK103*'Recycling - Case 2'!BO103*'4C2 Open-burning '!$B128</f>
        <v>164.07742478492113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641.48635924123175</v>
      </c>
      <c r="J128" s="663">
        <f t="shared" si="12"/>
        <v>1981.4811485680307</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0.86676196726581578</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22.100488048578914</v>
      </c>
      <c r="R128" s="1181">
        <f t="shared" si="8"/>
        <v>22.96725001584473</v>
      </c>
      <c r="S128" s="431">
        <f>C128*'4C2 Open-burning '!$C$9*'4C2 Open-burning '!$C$11*$C$5</f>
        <v>2.2432332202411893</v>
      </c>
      <c r="T128" s="431">
        <f>D128*'4C2 Open-burning '!$C$9*'4C2 Open-burning '!$C$11*$C$5</f>
        <v>2.3428445014721331</v>
      </c>
      <c r="U128" s="431">
        <f>E128*'4C2 Open-burning '!$C$9*'4C2 Open-burning '!$C$11*$C$5</f>
        <v>0.63990195666119243</v>
      </c>
      <c r="V128" s="431">
        <f>F128*'4C2 Open-burning '!$C$9*'4C2 Open-burning '!$C$11*$C$5</f>
        <v>0</v>
      </c>
      <c r="W128" s="431">
        <f>G128*'4C2 Open-burning '!$C$9*'4C2 Open-burning '!$C$11*$C$5</f>
        <v>0</v>
      </c>
      <c r="X128" s="431">
        <f>H128*'4C2 Open-burning '!$C$9*'4C2 Open-burning '!$C$11*$C$5</f>
        <v>0</v>
      </c>
      <c r="Y128" s="431">
        <f>I128*'4C2 Open-burning '!$C$9*'4C2 Open-burning '!$C$11*$C$5</f>
        <v>2.501796801040804</v>
      </c>
      <c r="Z128" s="432">
        <f t="shared" si="9"/>
        <v>7.7277764794153185</v>
      </c>
      <c r="AA128" s="433">
        <f>C128*'4C2 Open-burning '!$C$10*'4C2 Open-burning '!$C$11*$C$5*C$15</f>
        <v>2.0706768186841747E-2</v>
      </c>
      <c r="AB128" s="433">
        <f>D128*'4C2 Open-burning '!$C$10*'4C2 Open-burning '!$C$11*$C$5*D$15</f>
        <v>2.1626256936665842E-2</v>
      </c>
      <c r="AC128" s="433">
        <f>E128*'4C2 Open-burning '!$C$10*'4C2 Open-burning '!$C$11*$C$5*E$15</f>
        <v>1.3290271407578613E-2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5.1960395098539773E-2</v>
      </c>
      <c r="AH128" s="434">
        <f t="shared" si="10"/>
        <v>0.10758369162962597</v>
      </c>
    </row>
    <row r="129" spans="1:34">
      <c r="A129" s="138">
        <f>'Input data'!A124</f>
        <v>2024</v>
      </c>
      <c r="B129" s="100">
        <f>'Recycling - Case 2'!AP104</f>
        <v>8.8864543014720201E-2</v>
      </c>
      <c r="C129" s="473">
        <f>'Recycling - Case 2'!$AK104*'Recycling - Case 2'!BM104*'4C2 Open-burning '!$B129</f>
        <v>543.62103046567063</v>
      </c>
      <c r="D129" s="474">
        <f>'Recycling - Case 2'!$AK104*'Recycling - Case 2'!BN104*'4C2 Open-burning '!$B129</f>
        <v>567.76064593683827</v>
      </c>
      <c r="E129" s="474">
        <f>'Recycling - Case 2'!$AK104*'Recycling - Case 2'!BO104*'4C2 Open-burning '!$B129</f>
        <v>155.0726682978395</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606.28085511826157</v>
      </c>
      <c r="J129" s="663">
        <f t="shared" si="12"/>
        <v>1872.73519981861</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0.81919308045689887</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20.887588020534345</v>
      </c>
      <c r="R129" s="1181">
        <f t="shared" si="8"/>
        <v>21.706781100991243</v>
      </c>
      <c r="S129" s="431">
        <f>C129*'4C2 Open-burning '!$C$9*'4C2 Open-burning '!$C$11*$C$5</f>
        <v>2.1201220188161156</v>
      </c>
      <c r="T129" s="431">
        <f>D129*'4C2 Open-burning '!$C$9*'4C2 Open-burning '!$C$11*$C$5</f>
        <v>2.2142665191536692</v>
      </c>
      <c r="U129" s="431">
        <f>E129*'4C2 Open-burning '!$C$9*'4C2 Open-burning '!$C$11*$C$5</f>
        <v>0.60478340636157402</v>
      </c>
      <c r="V129" s="431">
        <f>F129*'4C2 Open-burning '!$C$9*'4C2 Open-burning '!$C$11*$C$5</f>
        <v>0</v>
      </c>
      <c r="W129" s="431">
        <f>G129*'4C2 Open-burning '!$C$9*'4C2 Open-burning '!$C$11*$C$5</f>
        <v>0</v>
      </c>
      <c r="X129" s="431">
        <f>H129*'4C2 Open-burning '!$C$9*'4C2 Open-burning '!$C$11*$C$5</f>
        <v>0</v>
      </c>
      <c r="Y129" s="431">
        <f>I129*'4C2 Open-burning '!$C$9*'4C2 Open-burning '!$C$11*$C$5</f>
        <v>2.3644953349612199</v>
      </c>
      <c r="Z129" s="432">
        <f t="shared" si="9"/>
        <v>7.3036672792925792</v>
      </c>
      <c r="AA129" s="433">
        <f>C129*'4C2 Open-burning '!$C$10*'4C2 Open-burning '!$C$11*$C$5*C$15</f>
        <v>1.9570357096764142E-2</v>
      </c>
      <c r="AB129" s="433">
        <f>D129*'4C2 Open-burning '!$C$10*'4C2 Open-burning '!$C$11*$C$5*D$15</f>
        <v>2.0439383253726181E-2</v>
      </c>
      <c r="AC129" s="433">
        <f>E129*'4C2 Open-burning '!$C$10*'4C2 Open-burning '!$C$11*$C$5*E$15</f>
        <v>1.2560886132125E-2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4.9108749264579185E-2</v>
      </c>
      <c r="AH129" s="434">
        <f t="shared" si="10"/>
        <v>0.1016793757471945</v>
      </c>
    </row>
    <row r="130" spans="1:34">
      <c r="A130" s="138">
        <f>'Input data'!A125</f>
        <v>2025</v>
      </c>
      <c r="B130" s="100">
        <f>'Recycling - Case 2'!AP105</f>
        <v>8.4595522496775044E-2</v>
      </c>
      <c r="C130" s="473">
        <f>'Recycling - Case 2'!$AK105*'Recycling - Case 2'!BM105*'4C2 Open-burning '!$B130</f>
        <v>511.33829796113434</v>
      </c>
      <c r="D130" s="474">
        <f>'Recycling - Case 2'!$AK105*'Recycling - Case 2'!BN105*'4C2 Open-burning '!$B130</f>
        <v>534.04439135470591</v>
      </c>
      <c r="E130" s="474">
        <f>'Recycling - Case 2'!$AK105*'Recycling - Case 2'!BO105*'4C2 Open-burning '!$B130</f>
        <v>145.86373562440059</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570.277092254933</v>
      </c>
      <c r="J130" s="663">
        <f t="shared" si="12"/>
        <v>1761.5235171951738</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0.77054560435888353</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19.64718638236695</v>
      </c>
      <c r="R130" s="1181">
        <f t="shared" si="8"/>
        <v>20.417731986725833</v>
      </c>
      <c r="S130" s="431">
        <f>C130*'4C2 Open-burning '!$C$9*'4C2 Open-burning '!$C$11*$C$5</f>
        <v>1.9942193620484236</v>
      </c>
      <c r="T130" s="431">
        <f>D130*'4C2 Open-burning '!$C$9*'4C2 Open-burning '!$C$11*$C$5</f>
        <v>2.0827731262833531</v>
      </c>
      <c r="U130" s="431">
        <f>E130*'4C2 Open-burning '!$C$9*'4C2 Open-burning '!$C$11*$C$5</f>
        <v>0.56886856893516224</v>
      </c>
      <c r="V130" s="431">
        <f>F130*'4C2 Open-burning '!$C$9*'4C2 Open-burning '!$C$11*$C$5</f>
        <v>0</v>
      </c>
      <c r="W130" s="431">
        <f>G130*'4C2 Open-burning '!$C$9*'4C2 Open-burning '!$C$11*$C$5</f>
        <v>0</v>
      </c>
      <c r="X130" s="431">
        <f>H130*'4C2 Open-burning '!$C$9*'4C2 Open-burning '!$C$11*$C$5</f>
        <v>0</v>
      </c>
      <c r="Y130" s="431">
        <f>I130*'4C2 Open-burning '!$C$9*'4C2 Open-burning '!$C$11*$C$5</f>
        <v>2.2240806597942382</v>
      </c>
      <c r="Z130" s="432">
        <f t="shared" si="9"/>
        <v>6.8699417170611774</v>
      </c>
      <c r="AA130" s="433">
        <f>C130*'4C2 Open-burning '!$C$10*'4C2 Open-burning '!$C$11*$C$5*C$15</f>
        <v>1.8408178726600832E-2</v>
      </c>
      <c r="AB130" s="433">
        <f>D130*'4C2 Open-burning '!$C$10*'4C2 Open-burning '!$C$11*$C$5*D$15</f>
        <v>1.9225598088769412E-2</v>
      </c>
      <c r="AC130" s="433">
        <f>E130*'4C2 Open-burning '!$C$10*'4C2 Open-burning '!$C$11*$C$5*E$15</f>
        <v>1.1814962585576447E-2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4.6192444472649571E-2</v>
      </c>
      <c r="AH130" s="434">
        <f t="shared" si="10"/>
        <v>9.5641183873596269E-2</v>
      </c>
    </row>
    <row r="131" spans="1:34">
      <c r="A131" s="138">
        <f>'Input data'!A126</f>
        <v>2026</v>
      </c>
      <c r="B131" s="100">
        <f>'Recycling - Case 2'!AP106</f>
        <v>8.0144387609240642E-2</v>
      </c>
      <c r="C131" s="473">
        <f>'Recycling - Case 2'!$AK106*'Recycling - Case 2'!BM106*'4C2 Open-burning '!$B131</f>
        <v>478.53905747106461</v>
      </c>
      <c r="D131" s="474">
        <f>'Recycling - Case 2'!$AK106*'Recycling - Case 2'!BN106*'4C2 Open-burning '!$B131</f>
        <v>499.7886931324943</v>
      </c>
      <c r="E131" s="474">
        <f>'Recycling - Case 2'!$AK106*'Recycling - Case 2'!BO106*'4C2 Open-burning '!$B131</f>
        <v>136.507464516602</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533.69728673395298</v>
      </c>
      <c r="J131" s="663">
        <f t="shared" si="12"/>
        <v>1648.5325018541139</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0.72111979235398238</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18.386938922558148</v>
      </c>
      <c r="R131" s="1181">
        <f t="shared" si="8"/>
        <v>19.108058714912129</v>
      </c>
      <c r="S131" s="431">
        <f>C131*'4C2 Open-burning '!$C$9*'4C2 Open-burning '!$C$11*$C$5</f>
        <v>1.8663023241371519</v>
      </c>
      <c r="T131" s="431">
        <f>D131*'4C2 Open-burning '!$C$9*'4C2 Open-burning '!$C$11*$C$5</f>
        <v>1.9491759032167275</v>
      </c>
      <c r="U131" s="431">
        <f>E131*'4C2 Open-burning '!$C$9*'4C2 Open-burning '!$C$11*$C$5</f>
        <v>0.53237911161474771</v>
      </c>
      <c r="V131" s="431">
        <f>F131*'4C2 Open-burning '!$C$9*'4C2 Open-burning '!$C$11*$C$5</f>
        <v>0</v>
      </c>
      <c r="W131" s="431">
        <f>G131*'4C2 Open-burning '!$C$9*'4C2 Open-burning '!$C$11*$C$5</f>
        <v>0</v>
      </c>
      <c r="X131" s="431">
        <f>H131*'4C2 Open-burning '!$C$9*'4C2 Open-burning '!$C$11*$C$5</f>
        <v>0</v>
      </c>
      <c r="Y131" s="431">
        <f>I131*'4C2 Open-burning '!$C$9*'4C2 Open-burning '!$C$11*$C$5</f>
        <v>2.0814194182624166</v>
      </c>
      <c r="Z131" s="432">
        <f t="shared" si="9"/>
        <v>6.4292767572310439</v>
      </c>
      <c r="AA131" s="433">
        <f>C131*'4C2 Open-burning '!$C$10*'4C2 Open-burning '!$C$11*$C$5*C$15</f>
        <v>1.7227406068958326E-2</v>
      </c>
      <c r="AB131" s="433">
        <f>D131*'4C2 Open-burning '!$C$10*'4C2 Open-burning '!$C$11*$C$5*D$15</f>
        <v>1.7992392952769793E-2</v>
      </c>
      <c r="AC131" s="433">
        <f>E131*'4C2 Open-burning '!$C$10*'4C2 Open-burning '!$C$11*$C$5*E$15</f>
        <v>1.1057104625844761E-2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4.3229480225450187E-2</v>
      </c>
      <c r="AH131" s="434">
        <f t="shared" si="10"/>
        <v>8.9506383873023065E-2</v>
      </c>
    </row>
    <row r="132" spans="1:34">
      <c r="A132" s="138">
        <f>'Input data'!A127</f>
        <v>2027</v>
      </c>
      <c r="B132" s="100">
        <f>'Recycling - Case 2'!AP107</f>
        <v>7.5494416046835391E-2</v>
      </c>
      <c r="C132" s="473">
        <f>'Recycling - Case 2'!$AK107*'Recycling - Case 2'!BM107*'4C2 Open-burning '!$B132</f>
        <v>445.17569925650093</v>
      </c>
      <c r="D132" s="474">
        <f>'Recycling - Case 2'!$AK107*'Recycling - Case 2'!BN107*'4C2 Open-burning '!$B132</f>
        <v>464.94382740995866</v>
      </c>
      <c r="E132" s="474">
        <f>'Recycling - Case 2'!$AK107*'Recycling - Case 2'!BO107*'4C2 Open-burning '!$B132</f>
        <v>126.9902738787101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496.488341137026</v>
      </c>
      <c r="J132" s="663">
        <f t="shared" si="12"/>
        <v>1533.5981416821958</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0.67084390040262909</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17.10501632885282</v>
      </c>
      <c r="R132" s="1181">
        <f t="shared" si="8"/>
        <v>17.77586022925545</v>
      </c>
      <c r="S132" s="431">
        <f>C132*'4C2 Open-burning '!$C$9*'4C2 Open-burning '!$C$11*$C$5</f>
        <v>1.7361852271003535</v>
      </c>
      <c r="T132" s="431">
        <f>D132*'4C2 Open-burning '!$C$9*'4C2 Open-burning '!$C$11*$C$5</f>
        <v>1.8132809268988388</v>
      </c>
      <c r="U132" s="431">
        <f>E132*'4C2 Open-burning '!$C$9*'4C2 Open-burning '!$C$11*$C$5</f>
        <v>0.49526206812696932</v>
      </c>
      <c r="V132" s="431">
        <f>F132*'4C2 Open-burning '!$C$9*'4C2 Open-burning '!$C$11*$C$5</f>
        <v>0</v>
      </c>
      <c r="W132" s="431">
        <f>G132*'4C2 Open-burning '!$C$9*'4C2 Open-burning '!$C$11*$C$5</f>
        <v>0</v>
      </c>
      <c r="X132" s="431">
        <f>H132*'4C2 Open-burning '!$C$9*'4C2 Open-burning '!$C$11*$C$5</f>
        <v>0</v>
      </c>
      <c r="Y132" s="431">
        <f>I132*'4C2 Open-burning '!$C$9*'4C2 Open-burning '!$C$11*$C$5</f>
        <v>1.9363045304344011</v>
      </c>
      <c r="Z132" s="432">
        <f t="shared" si="9"/>
        <v>5.9810327525605631</v>
      </c>
      <c r="AA132" s="433">
        <f>C132*'4C2 Open-burning '!$C$10*'4C2 Open-burning '!$C$11*$C$5*C$15</f>
        <v>1.6026325173234032E-2</v>
      </c>
      <c r="AB132" s="433">
        <f>D132*'4C2 Open-burning '!$C$10*'4C2 Open-burning '!$C$11*$C$5*D$15</f>
        <v>1.6737977786758514E-2</v>
      </c>
      <c r="AC132" s="433">
        <f>E132*'4C2 Open-burning '!$C$10*'4C2 Open-burning '!$C$11*$C$5*E$15</f>
        <v>1.0286212184175516E-2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4.0215555632099102E-2</v>
      </c>
      <c r="AH132" s="434">
        <f t="shared" si="10"/>
        <v>8.3266070776267159E-2</v>
      </c>
    </row>
    <row r="133" spans="1:34">
      <c r="A133" s="138">
        <f>'Input data'!A128</f>
        <v>2028</v>
      </c>
      <c r="B133" s="100">
        <f>'Recycling - Case 2'!AP108</f>
        <v>7.063083491042417E-2</v>
      </c>
      <c r="C133" s="473">
        <f>'Recycling - Case 2'!$AK108*'Recycling - Case 2'!BM108*'4C2 Open-burning '!$B133</f>
        <v>411.20969737061461</v>
      </c>
      <c r="D133" s="474">
        <f>'Recycling - Case 2'!$AK108*'Recycling - Case 2'!BN108*'4C2 Open-burning '!$B133</f>
        <v>429.46955748684076</v>
      </c>
      <c r="E133" s="474">
        <f>'Recycling - Case 2'!$AK108*'Recycling - Case 2'!BO108*'4C2 Open-burning '!$B133</f>
        <v>117.30117384639179</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458.60728887036964</v>
      </c>
      <c r="J133" s="663">
        <f t="shared" si="12"/>
        <v>1416.5877175742166</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0.61965987300790315</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15.799938316161974</v>
      </c>
      <c r="R133" s="1181">
        <f t="shared" si="8"/>
        <v>16.419598189169879</v>
      </c>
      <c r="S133" s="431">
        <f>C133*'4C2 Open-burning '!$C$9*'4C2 Open-burning '!$C$11*$C$5</f>
        <v>1.603717819745397</v>
      </c>
      <c r="T133" s="431">
        <f>D133*'4C2 Open-burning '!$C$9*'4C2 Open-burning '!$C$11*$C$5</f>
        <v>1.6749312741986788</v>
      </c>
      <c r="U133" s="431">
        <f>E133*'4C2 Open-burning '!$C$9*'4C2 Open-burning '!$C$11*$C$5</f>
        <v>0.45747457800092789</v>
      </c>
      <c r="V133" s="431">
        <f>F133*'4C2 Open-burning '!$C$9*'4C2 Open-burning '!$C$11*$C$5</f>
        <v>0</v>
      </c>
      <c r="W133" s="431">
        <f>G133*'4C2 Open-burning '!$C$9*'4C2 Open-burning '!$C$11*$C$5</f>
        <v>0</v>
      </c>
      <c r="X133" s="431">
        <f>H133*'4C2 Open-burning '!$C$9*'4C2 Open-burning '!$C$11*$C$5</f>
        <v>0</v>
      </c>
      <c r="Y133" s="431">
        <f>I133*'4C2 Open-burning '!$C$9*'4C2 Open-burning '!$C$11*$C$5</f>
        <v>1.7885684265944415</v>
      </c>
      <c r="Z133" s="432">
        <f t="shared" si="9"/>
        <v>5.524692098539445</v>
      </c>
      <c r="AA133" s="433">
        <f>C133*'4C2 Open-burning '!$C$10*'4C2 Open-burning '!$C$11*$C$5*C$15</f>
        <v>1.4803549105342123E-2</v>
      </c>
      <c r="AB133" s="433">
        <f>D133*'4C2 Open-burning '!$C$10*'4C2 Open-burning '!$C$11*$C$5*D$15</f>
        <v>1.5460904069526264E-2</v>
      </c>
      <c r="AC133" s="433">
        <f>E133*'4C2 Open-burning '!$C$10*'4C2 Open-burning '!$C$11*$C$5*E$15</f>
        <v>9.5013950815577338E-3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3.7147190398499938E-2</v>
      </c>
      <c r="AH133" s="434">
        <f t="shared" si="10"/>
        <v>7.6913038654926061E-2</v>
      </c>
    </row>
    <row r="134" spans="1:34">
      <c r="A134" s="138">
        <f>'Input data'!A129</f>
        <v>2029</v>
      </c>
      <c r="B134" s="100">
        <f>'Recycling - Case 2'!AP109</f>
        <v>6.5535803895534067E-2</v>
      </c>
      <c r="C134" s="473">
        <f>'Recycling - Case 2'!$AK109*'Recycling - Case 2'!BM109*'4C2 Open-burning '!$B134</f>
        <v>376.59683093406954</v>
      </c>
      <c r="D134" s="474">
        <f>'Recycling - Case 2'!$AK109*'Recycling - Case 2'!BN109*'4C2 Open-burning '!$B134</f>
        <v>393.31969884560237</v>
      </c>
      <c r="E134" s="474">
        <f>'Recycling - Case 2'!$AK109*'Recycling - Case 2'!BO109*'4C2 Open-burning '!$B134</f>
        <v>107.42755002585285</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420.00481198814401</v>
      </c>
      <c r="J134" s="663">
        <f t="shared" si="12"/>
        <v>1297.3488917936688</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0.56750107286857132</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14.470005782615535</v>
      </c>
      <c r="R134" s="1181">
        <f t="shared" si="8"/>
        <v>15.037506855484107</v>
      </c>
      <c r="S134" s="431">
        <f>C134*'4C2 Open-burning '!$C$9*'4C2 Open-burning '!$C$11*$C$5</f>
        <v>1.4687276406428711</v>
      </c>
      <c r="T134" s="431">
        <f>D134*'4C2 Open-burning '!$C$9*'4C2 Open-burning '!$C$11*$C$5</f>
        <v>1.5339468254978492</v>
      </c>
      <c r="U134" s="431">
        <f>E134*'4C2 Open-burning '!$C$9*'4C2 Open-burning '!$C$11*$C$5</f>
        <v>0.41896744510082606</v>
      </c>
      <c r="V134" s="431">
        <f>F134*'4C2 Open-burning '!$C$9*'4C2 Open-burning '!$C$11*$C$5</f>
        <v>0</v>
      </c>
      <c r="W134" s="431">
        <f>G134*'4C2 Open-burning '!$C$9*'4C2 Open-burning '!$C$11*$C$5</f>
        <v>0</v>
      </c>
      <c r="X134" s="431">
        <f>H134*'4C2 Open-burning '!$C$9*'4C2 Open-burning '!$C$11*$C$5</f>
        <v>0</v>
      </c>
      <c r="Y134" s="431">
        <f>I134*'4C2 Open-burning '!$C$9*'4C2 Open-burning '!$C$11*$C$5</f>
        <v>1.6380187667537616</v>
      </c>
      <c r="Z134" s="432">
        <f t="shared" si="9"/>
        <v>5.0596606779953079</v>
      </c>
      <c r="AA134" s="433">
        <f>C134*'4C2 Open-burning '!$C$10*'4C2 Open-burning '!$C$11*$C$5*C$15</f>
        <v>1.3557485913626502E-2</v>
      </c>
      <c r="AB134" s="433">
        <f>D134*'4C2 Open-burning '!$C$10*'4C2 Open-burning '!$C$11*$C$5*D$15</f>
        <v>1.4159509158441686E-2</v>
      </c>
      <c r="AC134" s="433">
        <f>E134*'4C2 Open-burning '!$C$10*'4C2 Open-burning '!$C$11*$C$5*E$15</f>
        <v>8.7016315520940819E-3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3.4020389771039661E-2</v>
      </c>
      <c r="AH134" s="434">
        <f t="shared" si="10"/>
        <v>7.043901639520192E-2</v>
      </c>
    </row>
    <row r="135" spans="1:34">
      <c r="A135" s="138">
        <f>'Input data'!A130</f>
        <v>2030</v>
      </c>
      <c r="B135" s="100">
        <f>'Recycling - Case 2'!AP110</f>
        <v>6.0189890449675855E-2</v>
      </c>
      <c r="C135" s="473">
        <f>'Recycling - Case 2'!$AK110*'Recycling - Case 2'!BM110*'4C2 Open-burning '!$B135</f>
        <v>341.29206022626352</v>
      </c>
      <c r="D135" s="474">
        <f>'Recycling - Case 2'!$AK110*'Recycling - Case 2'!BN110*'4C2 Open-burning '!$B135</f>
        <v>356.44721176660642</v>
      </c>
      <c r="E135" s="474">
        <f>'Recycling - Case 2'!$AK110*'Recycling - Case 2'!BO110*'4C2 Open-burning '!$B135</f>
        <v>97.356554441643908</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380.6306793204887</v>
      </c>
      <c r="J135" s="663">
        <f t="shared" si="12"/>
        <v>1175.7265057550026</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0.51429962875560575</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13.113488163949475</v>
      </c>
      <c r="R135" s="1181">
        <f t="shared" si="8"/>
        <v>13.62778779270508</v>
      </c>
      <c r="S135" s="431">
        <f>C135*'4C2 Open-burning '!$C$9*'4C2 Open-burning '!$C$11*$C$5</f>
        <v>1.3310390348824277</v>
      </c>
      <c r="T135" s="431">
        <f>D135*'4C2 Open-burning '!$C$9*'4C2 Open-burning '!$C$11*$C$5</f>
        <v>1.3901441258897649</v>
      </c>
      <c r="U135" s="431">
        <f>E135*'4C2 Open-burning '!$C$9*'4C2 Open-burning '!$C$11*$C$5</f>
        <v>0.37969056232241122</v>
      </c>
      <c r="V135" s="431">
        <f>F135*'4C2 Open-burning '!$C$9*'4C2 Open-burning '!$C$11*$C$5</f>
        <v>0</v>
      </c>
      <c r="W135" s="431">
        <f>G135*'4C2 Open-burning '!$C$9*'4C2 Open-burning '!$C$11*$C$5</f>
        <v>0</v>
      </c>
      <c r="X135" s="431">
        <f>H135*'4C2 Open-burning '!$C$9*'4C2 Open-burning '!$C$11*$C$5</f>
        <v>0</v>
      </c>
      <c r="Y135" s="431">
        <f>I135*'4C2 Open-burning '!$C$9*'4C2 Open-burning '!$C$11*$C$5</f>
        <v>1.4844596493499058</v>
      </c>
      <c r="Z135" s="432">
        <f t="shared" si="9"/>
        <v>4.5853333724445102</v>
      </c>
      <c r="AA135" s="433">
        <f>C135*'4C2 Open-burning '!$C$10*'4C2 Open-burning '!$C$11*$C$5*C$15</f>
        <v>1.2286514168145485E-2</v>
      </c>
      <c r="AB135" s="433">
        <f>D135*'4C2 Open-burning '!$C$10*'4C2 Open-burning '!$C$11*$C$5*D$15</f>
        <v>1.2832099623597829E-2</v>
      </c>
      <c r="AC135" s="433">
        <f>E135*'4C2 Open-burning '!$C$10*'4C2 Open-burning '!$C$11*$C$5*E$15</f>
        <v>7.8858809097731557E-3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3.0831085024959584E-2</v>
      </c>
      <c r="AH135" s="434">
        <f t="shared" si="10"/>
        <v>6.3835579726476049E-2</v>
      </c>
    </row>
    <row r="136" spans="1:34">
      <c r="A136" s="138">
        <f>'Input data'!A131</f>
        <v>2031</v>
      </c>
      <c r="B136" s="100">
        <f>'Recycling - Case 2'!AP111</f>
        <v>5.417763457841953E-2</v>
      </c>
      <c r="C136" s="473">
        <f>'Recycling - Case 2'!$AK111*'Recycling - Case 2'!BM111*'4C2 Open-burning '!$B136</f>
        <v>300.97066992664952</v>
      </c>
      <c r="D136" s="474">
        <f>'Recycling - Case 2'!$AK111*'Recycling - Case 2'!BN111*'4C2 Open-burning '!$B136</f>
        <v>314.33534096210502</v>
      </c>
      <c r="E136" s="474">
        <f>'Recycling - Case 2'!$AK111*'Recycling - Case 2'!BO111*'4C2 Open-burning '!$B136</f>
        <v>85.854524106497365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335.66169243367449</v>
      </c>
      <c r="J136" s="663">
        <f t="shared" si="12"/>
        <v>1036.8222274289265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0.45353854322594722</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11.564216627724953</v>
      </c>
      <c r="R136" s="1181">
        <f t="shared" si="8"/>
        <v>12.017755170950901</v>
      </c>
      <c r="S136" s="431">
        <f>C136*'4C2 Open-burning '!$C$9*'4C2 Open-burning '!$C$11*$C$5</f>
        <v>1.1737856127139332</v>
      </c>
      <c r="T136" s="431">
        <f>D136*'4C2 Open-burning '!$C$9*'4C2 Open-burning '!$C$11*$C$5</f>
        <v>1.2259078297522095</v>
      </c>
      <c r="U136" s="431">
        <f>E136*'4C2 Open-burning '!$C$9*'4C2 Open-burning '!$C$11*$C$5</f>
        <v>0.33483264401533969</v>
      </c>
      <c r="V136" s="431">
        <f>F136*'4C2 Open-burning '!$C$9*'4C2 Open-burning '!$C$11*$C$5</f>
        <v>0</v>
      </c>
      <c r="W136" s="431">
        <f>G136*'4C2 Open-burning '!$C$9*'4C2 Open-burning '!$C$11*$C$5</f>
        <v>0</v>
      </c>
      <c r="X136" s="431">
        <f>H136*'4C2 Open-burning '!$C$9*'4C2 Open-burning '!$C$11*$C$5</f>
        <v>0</v>
      </c>
      <c r="Y136" s="431">
        <f>I136*'4C2 Open-burning '!$C$9*'4C2 Open-burning '!$C$11*$C$5</f>
        <v>1.3090806004913302</v>
      </c>
      <c r="Z136" s="432">
        <f t="shared" si="9"/>
        <v>4.0436066869728133</v>
      </c>
      <c r="AA136" s="433">
        <f>C136*'4C2 Open-burning '!$C$10*'4C2 Open-burning '!$C$11*$C$5*C$15</f>
        <v>1.0834944117359383E-2</v>
      </c>
      <c r="AB136" s="433">
        <f>D136*'4C2 Open-burning '!$C$10*'4C2 Open-burning '!$C$11*$C$5*D$15</f>
        <v>1.1316072274635781E-2</v>
      </c>
      <c r="AC136" s="433">
        <f>E136*'4C2 Open-burning '!$C$10*'4C2 Open-burning '!$C$11*$C$5*E$15</f>
        <v>6.9542164526262855E-3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2.718859708712763E-2</v>
      </c>
      <c r="AH136" s="434">
        <f t="shared" si="10"/>
        <v>5.6293829931749084E-2</v>
      </c>
    </row>
    <row r="137" spans="1:34">
      <c r="A137" s="138">
        <f>'Input data'!A132</f>
        <v>2032</v>
      </c>
      <c r="B137" s="100">
        <f>'Recycling - Case 2'!AP112</f>
        <v>4.7964051092391609E-2</v>
      </c>
      <c r="C137" s="473">
        <f>'Recycling - Case 2'!$AK112*'Recycling - Case 2'!BM112*'4C2 Open-burning '!$B137</f>
        <v>260.92915358385</v>
      </c>
      <c r="D137" s="474">
        <f>'Recycling - Case 2'!$AK112*'Recycling - Case 2'!BN112*'4C2 Open-burning '!$B137</f>
        <v>272.51577198111067</v>
      </c>
      <c r="E137" s="474">
        <f>'Recycling - Case 2'!$AK112*'Recycling - Case 2'!BO112*'4C2 Open-burning '!$B137</f>
        <v>74.432330272954005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291.00483883890286</v>
      </c>
      <c r="J137" s="663">
        <f t="shared" si="12"/>
        <v>898.88209467681747</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0.39319920519311774</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10.025698707677881</v>
      </c>
      <c r="R137" s="1181">
        <f t="shared" si="8"/>
        <v>10.418897912871</v>
      </c>
      <c r="S137" s="431">
        <f>C137*'4C2 Open-burning '!$C$9*'4C2 Open-burning '!$C$11*$C$5</f>
        <v>1.0176236989770149</v>
      </c>
      <c r="T137" s="431">
        <f>D137*'4C2 Open-burning '!$C$9*'4C2 Open-burning '!$C$11*$C$5</f>
        <v>1.0628115107263316</v>
      </c>
      <c r="U137" s="431">
        <f>E137*'4C2 Open-burning '!$C$9*'4C2 Open-burning '!$C$11*$C$5</f>
        <v>0.29028608806452055</v>
      </c>
      <c r="V137" s="431">
        <f>F137*'4C2 Open-burning '!$C$9*'4C2 Open-burning '!$C$11*$C$5</f>
        <v>0</v>
      </c>
      <c r="W137" s="431">
        <f>G137*'4C2 Open-burning '!$C$9*'4C2 Open-burning '!$C$11*$C$5</f>
        <v>0</v>
      </c>
      <c r="X137" s="431">
        <f>H137*'4C2 Open-burning '!$C$9*'4C2 Open-burning '!$C$11*$C$5</f>
        <v>0</v>
      </c>
      <c r="Y137" s="431">
        <f>I137*'4C2 Open-burning '!$C$9*'4C2 Open-burning '!$C$11*$C$5</f>
        <v>1.1349188714717209</v>
      </c>
      <c r="Z137" s="432">
        <f t="shared" si="9"/>
        <v>3.5056401692395882</v>
      </c>
      <c r="AA137" s="433">
        <f>C137*'4C2 Open-burning '!$C$10*'4C2 Open-burning '!$C$11*$C$5*C$15</f>
        <v>9.3934495290185979E-3</v>
      </c>
      <c r="AB137" s="433">
        <f>D137*'4C2 Open-burning '!$C$10*'4C2 Open-burning '!$C$11*$C$5*D$15</f>
        <v>9.8105677913199844E-3</v>
      </c>
      <c r="AC137" s="433">
        <f>E137*'4C2 Open-burning '!$C$10*'4C2 Open-burning '!$C$11*$C$5*E$15</f>
        <v>6.0290187521092739E-3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2.3571391945951127E-2</v>
      </c>
      <c r="AH137" s="434">
        <f t="shared" si="10"/>
        <v>4.8804428018398988E-2</v>
      </c>
    </row>
    <row r="138" spans="1:34">
      <c r="A138" s="138">
        <f>'Input data'!A133</f>
        <v>2033</v>
      </c>
      <c r="B138" s="100">
        <f>'Recycling - Case 2'!AP113</f>
        <v>4.7643780310342068E-2</v>
      </c>
      <c r="C138" s="473">
        <f>'Recycling - Case 2'!$AK113*'Recycling - Case 2'!BM113*'4C2 Open-burning '!$B138</f>
        <v>260.17626967941806</v>
      </c>
      <c r="D138" s="474">
        <f>'Recycling - Case 2'!$AK113*'Recycling - Case 2'!BN113*'4C2 Open-burning '!$B138</f>
        <v>271.72945609570513</v>
      </c>
      <c r="E138" s="474">
        <f>'Recycling - Case 2'!$AK113*'Recycling - Case 2'!BO113*'4C2 Open-burning '!$B138</f>
        <v>74.217563533928569</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290.16517467618132</v>
      </c>
      <c r="J138" s="663">
        <f t="shared" si="12"/>
        <v>896.28846398523308</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0.39206466982687244</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9.9967705979437973</v>
      </c>
      <c r="R138" s="1181">
        <f t="shared" si="8"/>
        <v>10.38883526777067</v>
      </c>
      <c r="S138" s="431">
        <f>C138*'4C2 Open-burning '!$C$9*'4C2 Open-burning '!$C$11*$C$5</f>
        <v>1.0146874517497304</v>
      </c>
      <c r="T138" s="431">
        <f>D138*'4C2 Open-burning '!$C$9*'4C2 Open-burning '!$C$11*$C$5</f>
        <v>1.05974487877325</v>
      </c>
      <c r="U138" s="431">
        <f>E138*'4C2 Open-burning '!$C$9*'4C2 Open-burning '!$C$11*$C$5</f>
        <v>0.2894484977823214</v>
      </c>
      <c r="V138" s="431">
        <f>F138*'4C2 Open-burning '!$C$9*'4C2 Open-burning '!$C$11*$C$5</f>
        <v>0</v>
      </c>
      <c r="W138" s="431">
        <f>G138*'4C2 Open-burning '!$C$9*'4C2 Open-burning '!$C$11*$C$5</f>
        <v>0</v>
      </c>
      <c r="X138" s="431">
        <f>H138*'4C2 Open-burning '!$C$9*'4C2 Open-burning '!$C$11*$C$5</f>
        <v>0</v>
      </c>
      <c r="Y138" s="431">
        <f>I138*'4C2 Open-burning '!$C$9*'4C2 Open-burning '!$C$11*$C$5</f>
        <v>1.1316441812371072</v>
      </c>
      <c r="Z138" s="432">
        <f t="shared" si="9"/>
        <v>3.4955250095424089</v>
      </c>
      <c r="AA138" s="433">
        <f>C138*'4C2 Open-burning '!$C$10*'4C2 Open-burning '!$C$11*$C$5*C$15</f>
        <v>9.36634570845905E-3</v>
      </c>
      <c r="AB138" s="433">
        <f>D138*'4C2 Open-burning '!$C$10*'4C2 Open-burning '!$C$11*$C$5*D$15</f>
        <v>9.7822604194453856E-3</v>
      </c>
      <c r="AC138" s="433">
        <f>E138*'4C2 Open-burning '!$C$10*'4C2 Open-burning '!$C$11*$C$5*E$15</f>
        <v>6.0116226462482141E-3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2.3503379148770688E-2</v>
      </c>
      <c r="AH138" s="434">
        <f t="shared" si="10"/>
        <v>4.866360792292334E-2</v>
      </c>
    </row>
    <row r="139" spans="1:34">
      <c r="A139" s="138">
        <f>'Input data'!A134</f>
        <v>2034</v>
      </c>
      <c r="B139" s="100">
        <f>'Recycling - Case 2'!AP114</f>
        <v>4.7335391510013855E-2</v>
      </c>
      <c r="C139" s="473">
        <f>'Recycling - Case 2'!$AK114*'Recycling - Case 2'!BM114*'4C2 Open-burning '!$B139</f>
        <v>259.45507442955955</v>
      </c>
      <c r="D139" s="474">
        <f>'Recycling - Case 2'!$AK114*'Recycling - Case 2'!BN114*'4C2 Open-burning '!$B139</f>
        <v>270.97623600678497</v>
      </c>
      <c r="E139" s="474">
        <f>'Recycling - Case 2'!$AK114*'Recycling - Case 2'!BO114*'4C2 Open-burning '!$B139</f>
        <v>74.011836261634713</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289.36085172271345</v>
      </c>
      <c r="J139" s="663">
        <f t="shared" si="12"/>
        <v>893.80399842069278</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0.390977886709162</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9.9690600635509234</v>
      </c>
      <c r="R139" s="1181">
        <f t="shared" si="8"/>
        <v>10.360037950260086</v>
      </c>
      <c r="S139" s="431">
        <f>C139*'4C2 Open-burning '!$C$9*'4C2 Open-burning '!$C$11*$C$5</f>
        <v>1.011874790275282</v>
      </c>
      <c r="T139" s="431">
        <f>D139*'4C2 Open-burning '!$C$9*'4C2 Open-burning '!$C$11*$C$5</f>
        <v>1.0568073204264612</v>
      </c>
      <c r="U139" s="431">
        <f>E139*'4C2 Open-burning '!$C$9*'4C2 Open-burning '!$C$11*$C$5</f>
        <v>0.28864616142037536</v>
      </c>
      <c r="V139" s="431">
        <f>F139*'4C2 Open-burning '!$C$9*'4C2 Open-burning '!$C$11*$C$5</f>
        <v>0</v>
      </c>
      <c r="W139" s="431">
        <f>G139*'4C2 Open-burning '!$C$9*'4C2 Open-burning '!$C$11*$C$5</f>
        <v>0</v>
      </c>
      <c r="X139" s="431">
        <f>H139*'4C2 Open-burning '!$C$9*'4C2 Open-burning '!$C$11*$C$5</f>
        <v>0</v>
      </c>
      <c r="Y139" s="431">
        <f>I139*'4C2 Open-burning '!$C$9*'4C2 Open-burning '!$C$11*$C$5</f>
        <v>1.1285073217185824</v>
      </c>
      <c r="Z139" s="432">
        <f t="shared" si="9"/>
        <v>3.4858355938407009</v>
      </c>
      <c r="AA139" s="433">
        <f>C139*'4C2 Open-burning '!$C$10*'4C2 Open-burning '!$C$11*$C$5*C$15</f>
        <v>9.3403826794641442E-3</v>
      </c>
      <c r="AB139" s="433">
        <f>D139*'4C2 Open-burning '!$C$10*'4C2 Open-burning '!$C$11*$C$5*D$15</f>
        <v>9.7551444962442613E-3</v>
      </c>
      <c r="AC139" s="433">
        <f>E139*'4C2 Open-burning '!$C$10*'4C2 Open-burning '!$C$11*$C$5*E$15</f>
        <v>5.9949587371924112E-3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2.3438228989539792E-2</v>
      </c>
      <c r="AH139" s="434">
        <f t="shared" si="10"/>
        <v>4.8528714902440609E-2</v>
      </c>
    </row>
    <row r="140" spans="1:34">
      <c r="A140" s="138">
        <f>'Input data'!A135</f>
        <v>2035</v>
      </c>
      <c r="B140" s="100">
        <f>'Recycling - Case 2'!AP115</f>
        <v>4.7037686229060238E-2</v>
      </c>
      <c r="C140" s="473">
        <f>'Recycling - Case 2'!$AK115*'Recycling - Case 2'!BM115*'4C2 Open-burning '!$B140</f>
        <v>258.76237274601408</v>
      </c>
      <c r="D140" s="474">
        <f>'Recycling - Case 2'!$AK115*'Recycling - Case 2'!BN115*'4C2 Open-burning '!$B140</f>
        <v>270.252774747469</v>
      </c>
      <c r="E140" s="474">
        <f>'Recycling - Case 2'!$AK115*'Recycling - Case 2'!BO115*'4C2 Open-burning '!$B140</f>
        <v>73.814237029114608</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288.58830661223072</v>
      </c>
      <c r="J140" s="663">
        <f t="shared" si="12"/>
        <v>891.41769113482837</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0.38993404109948199</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9.9424443394045721</v>
      </c>
      <c r="R140" s="1181">
        <f t="shared" si="8"/>
        <v>10.332378380504053</v>
      </c>
      <c r="S140" s="431">
        <f>C140*'4C2 Open-burning '!$C$9*'4C2 Open-burning '!$C$11*$C$5</f>
        <v>1.0091732537094549</v>
      </c>
      <c r="T140" s="431">
        <f>D140*'4C2 Open-burning '!$C$9*'4C2 Open-burning '!$C$11*$C$5</f>
        <v>1.053985821515129</v>
      </c>
      <c r="U140" s="431">
        <f>E140*'4C2 Open-burning '!$C$9*'4C2 Open-burning '!$C$11*$C$5</f>
        <v>0.28787552441354697</v>
      </c>
      <c r="V140" s="431">
        <f>F140*'4C2 Open-burning '!$C$9*'4C2 Open-burning '!$C$11*$C$5</f>
        <v>0</v>
      </c>
      <c r="W140" s="431">
        <f>G140*'4C2 Open-burning '!$C$9*'4C2 Open-burning '!$C$11*$C$5</f>
        <v>0</v>
      </c>
      <c r="X140" s="431">
        <f>H140*'4C2 Open-burning '!$C$9*'4C2 Open-burning '!$C$11*$C$5</f>
        <v>0</v>
      </c>
      <c r="Y140" s="431">
        <f>I140*'4C2 Open-burning '!$C$9*'4C2 Open-burning '!$C$11*$C$5</f>
        <v>1.1254943957876997</v>
      </c>
      <c r="Z140" s="432">
        <f t="shared" si="9"/>
        <v>3.4765289954258303</v>
      </c>
      <c r="AA140" s="433">
        <f>C140*'4C2 Open-burning '!$C$10*'4C2 Open-burning '!$C$11*$C$5*C$15</f>
        <v>9.3154454188565054E-3</v>
      </c>
      <c r="AB140" s="433">
        <f>D140*'4C2 Open-burning '!$C$10*'4C2 Open-burning '!$C$11*$C$5*D$15</f>
        <v>9.7290998909088846E-3</v>
      </c>
      <c r="AC140" s="433">
        <f>E140*'4C2 Open-burning '!$C$10*'4C2 Open-burning '!$C$11*$C$5*E$15</f>
        <v>5.978953199358282E-3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2.3375652835590684E-2</v>
      </c>
      <c r="AH140" s="434">
        <f t="shared" si="10"/>
        <v>4.8399151344714356E-2</v>
      </c>
    </row>
    <row r="141" spans="1:34">
      <c r="A141" s="138">
        <f>'Input data'!A136</f>
        <v>2036</v>
      </c>
      <c r="B141" s="100">
        <f>'Recycling - Case 2'!AP116</f>
        <v>4.6749213574173464E-2</v>
      </c>
      <c r="C141" s="473">
        <f>'Recycling - Case 2'!$AK116*'Recycling - Case 2'!BM116*'4C2 Open-burning '!$B141</f>
        <v>258.0944534468793</v>
      </c>
      <c r="D141" s="474">
        <f>'Recycling - Case 2'!$AK116*'Recycling - Case 2'!BN116*'4C2 Open-burning '!$B141</f>
        <v>269.55519633997875</v>
      </c>
      <c r="E141" s="474">
        <f>'Recycling - Case 2'!$AK116*'Recycling - Case 2'!BO116*'4C2 Open-burning '!$B141</f>
        <v>73.62370718917127</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287.84340039790976</v>
      </c>
      <c r="J141" s="663">
        <f t="shared" si="12"/>
        <v>889.11675737393898</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0.3889275405458037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9.9167808305087863</v>
      </c>
      <c r="R141" s="1181">
        <f t="shared" si="8"/>
        <v>10.305708371054591</v>
      </c>
      <c r="S141" s="431">
        <f>C141*'4C2 Open-burning '!$C$9*'4C2 Open-burning '!$C$11*$C$5</f>
        <v>1.0065683684428293</v>
      </c>
      <c r="T141" s="431">
        <f>D141*'4C2 Open-burning '!$C$9*'4C2 Open-burning '!$C$11*$C$5</f>
        <v>1.0512652657259172</v>
      </c>
      <c r="U141" s="431">
        <f>E141*'4C2 Open-burning '!$C$9*'4C2 Open-burning '!$C$11*$C$5</f>
        <v>0.28713245803776793</v>
      </c>
      <c r="V141" s="431">
        <f>F141*'4C2 Open-burning '!$C$9*'4C2 Open-burning '!$C$11*$C$5</f>
        <v>0</v>
      </c>
      <c r="W141" s="431">
        <f>G141*'4C2 Open-burning '!$C$9*'4C2 Open-burning '!$C$11*$C$5</f>
        <v>0</v>
      </c>
      <c r="X141" s="431">
        <f>H141*'4C2 Open-burning '!$C$9*'4C2 Open-burning '!$C$11*$C$5</f>
        <v>0</v>
      </c>
      <c r="Y141" s="431">
        <f>I141*'4C2 Open-burning '!$C$9*'4C2 Open-burning '!$C$11*$C$5</f>
        <v>1.122589261551848</v>
      </c>
      <c r="Z141" s="432">
        <f t="shared" si="9"/>
        <v>3.4675553537583621</v>
      </c>
      <c r="AA141" s="433">
        <f>C141*'4C2 Open-burning '!$C$10*'4C2 Open-burning '!$C$11*$C$5*C$15</f>
        <v>9.2914003240876543E-3</v>
      </c>
      <c r="AB141" s="433">
        <f>D141*'4C2 Open-burning '!$C$10*'4C2 Open-burning '!$C$11*$C$5*D$15</f>
        <v>9.7039870682392362E-3</v>
      </c>
      <c r="AC141" s="433">
        <f>E141*'4C2 Open-burning '!$C$10*'4C2 Open-burning '!$C$11*$C$5*E$15</f>
        <v>5.9635202823228725E-3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2.3315315432230688E-2</v>
      </c>
      <c r="AH141" s="434">
        <f t="shared" si="10"/>
        <v>4.8274223106880454E-2</v>
      </c>
    </row>
    <row r="142" spans="1:34">
      <c r="A142" s="138">
        <f>'Input data'!A137</f>
        <v>2037</v>
      </c>
      <c r="B142" s="100">
        <f>'Recycling - Case 2'!AP117</f>
        <v>4.6470388534945894E-2</v>
      </c>
      <c r="C142" s="473">
        <f>'Recycling - Case 2'!$AK117*'Recycling - Case 2'!BM117*'4C2 Open-burning '!$B142</f>
        <v>257.45196865173705</v>
      </c>
      <c r="D142" s="474">
        <f>'Recycling - Case 2'!$AK117*'Recycling - Case 2'!BN117*'4C2 Open-burning '!$B142</f>
        <v>268.88418186141439</v>
      </c>
      <c r="E142" s="474">
        <f>'Recycling - Case 2'!$AK117*'Recycling - Case 2'!BO117*'4C2 Open-burning '!$B142</f>
        <v>73.440432764636682</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287.12686036511224</v>
      </c>
      <c r="J142" s="663">
        <f t="shared" si="12"/>
        <v>886.90344364290036</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0.38795936773978029</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9.8920945932988449</v>
      </c>
      <c r="R142" s="1181">
        <f t="shared" si="8"/>
        <v>10.280053961038625</v>
      </c>
      <c r="S142" s="431">
        <f>C142*'4C2 Open-burning '!$C$9*'4C2 Open-burning '!$C$11*$C$5</f>
        <v>1.0040626777417745</v>
      </c>
      <c r="T142" s="431">
        <f>D142*'4C2 Open-burning '!$C$9*'4C2 Open-burning '!$C$11*$C$5</f>
        <v>1.048648309259516</v>
      </c>
      <c r="U142" s="431">
        <f>E142*'4C2 Open-burning '!$C$9*'4C2 Open-burning '!$C$11*$C$5</f>
        <v>0.28641768778208304</v>
      </c>
      <c r="V142" s="431">
        <f>F142*'4C2 Open-burning '!$C$9*'4C2 Open-burning '!$C$11*$C$5</f>
        <v>0</v>
      </c>
      <c r="W142" s="431">
        <f>G142*'4C2 Open-burning '!$C$9*'4C2 Open-burning '!$C$11*$C$5</f>
        <v>0</v>
      </c>
      <c r="X142" s="431">
        <f>H142*'4C2 Open-burning '!$C$9*'4C2 Open-burning '!$C$11*$C$5</f>
        <v>0</v>
      </c>
      <c r="Y142" s="431">
        <f>I142*'4C2 Open-burning '!$C$9*'4C2 Open-burning '!$C$11*$C$5</f>
        <v>1.1197947554239376</v>
      </c>
      <c r="Z142" s="432">
        <f t="shared" si="9"/>
        <v>3.4589234302073111</v>
      </c>
      <c r="AA142" s="433">
        <f>C142*'4C2 Open-burning '!$C$10*'4C2 Open-burning '!$C$11*$C$5*C$15</f>
        <v>9.2682708714625344E-3</v>
      </c>
      <c r="AB142" s="433">
        <f>D142*'4C2 Open-burning '!$C$10*'4C2 Open-burning '!$C$11*$C$5*D$15</f>
        <v>9.6798305470109178E-3</v>
      </c>
      <c r="AC142" s="433">
        <f>E142*'4C2 Open-burning '!$C$10*'4C2 Open-burning '!$C$11*$C$5*E$15</f>
        <v>5.94867505393557E-3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2.3257275689574086E-2</v>
      </c>
      <c r="AH142" s="434">
        <f t="shared" si="10"/>
        <v>4.815405216198311E-2</v>
      </c>
    </row>
    <row r="143" spans="1:34">
      <c r="A143" s="138">
        <f>'Input data'!A138</f>
        <v>2038</v>
      </c>
      <c r="B143" s="100">
        <f>'Recycling - Case 2'!AP118</f>
        <v>4.6202298352731465E-2</v>
      </c>
      <c r="C143" s="473">
        <f>'Recycling - Case 2'!$AK118*'Recycling - Case 2'!BM118*'4C2 Open-burning '!$B143</f>
        <v>256.83709902927768</v>
      </c>
      <c r="D143" s="474">
        <f>'Recycling - Case 2'!$AK118*'Recycling - Case 2'!BN118*'4C2 Open-burning '!$B143</f>
        <v>268.24200881355523</v>
      </c>
      <c r="E143" s="474">
        <f>'Recycling - Case 2'!$AK118*'Recycling - Case 2'!BO118*'4C2 Open-burning '!$B143</f>
        <v>73.265035810386436</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286.44111853468382</v>
      </c>
      <c r="J143" s="663">
        <f t="shared" si="12"/>
        <v>884.78526218790307</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0.38703280877337981</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9.8684694157569268</v>
      </c>
      <c r="R143" s="1181">
        <f t="shared" si="8"/>
        <v>10.255502224530307</v>
      </c>
      <c r="S143" s="431">
        <f>C143*'4C2 Open-burning '!$C$9*'4C2 Open-burning '!$C$11*$C$5</f>
        <v>1.0016646862141827</v>
      </c>
      <c r="T143" s="431">
        <f>D143*'4C2 Open-burning '!$C$9*'4C2 Open-burning '!$C$11*$C$5</f>
        <v>1.0461438343728653</v>
      </c>
      <c r="U143" s="431">
        <f>E143*'4C2 Open-burning '!$C$9*'4C2 Open-burning '!$C$11*$C$5</f>
        <v>0.28573363966050708</v>
      </c>
      <c r="V143" s="431">
        <f>F143*'4C2 Open-burning '!$C$9*'4C2 Open-burning '!$C$11*$C$5</f>
        <v>0</v>
      </c>
      <c r="W143" s="431">
        <f>G143*'4C2 Open-burning '!$C$9*'4C2 Open-burning '!$C$11*$C$5</f>
        <v>0</v>
      </c>
      <c r="X143" s="431">
        <f>H143*'4C2 Open-burning '!$C$9*'4C2 Open-burning '!$C$11*$C$5</f>
        <v>0</v>
      </c>
      <c r="Y143" s="431">
        <f>I143*'4C2 Open-burning '!$C$9*'4C2 Open-burning '!$C$11*$C$5</f>
        <v>1.1171203622852668</v>
      </c>
      <c r="Z143" s="432">
        <f t="shared" si="9"/>
        <v>3.4506625225328218</v>
      </c>
      <c r="AA143" s="433">
        <f>C143*'4C2 Open-burning '!$C$10*'4C2 Open-burning '!$C$11*$C$5*C$15</f>
        <v>9.2461355650539975E-3</v>
      </c>
      <c r="AB143" s="433">
        <f>D143*'4C2 Open-burning '!$C$10*'4C2 Open-burning '!$C$11*$C$5*D$15</f>
        <v>9.6567123172879889E-3</v>
      </c>
      <c r="AC143" s="433">
        <f>E143*'4C2 Open-burning '!$C$10*'4C2 Open-burning '!$C$11*$C$5*E$15</f>
        <v>5.9344679006413017E-3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2.3201730601309388E-2</v>
      </c>
      <c r="AH143" s="434">
        <f t="shared" si="10"/>
        <v>4.8039046384292676E-2</v>
      </c>
    </row>
    <row r="144" spans="1:34">
      <c r="A144" s="138">
        <f>'Input data'!A139</f>
        <v>2039</v>
      </c>
      <c r="B144" s="100">
        <f>'Recycling - Case 2'!AP119</f>
        <v>4.5944484763005611E-2</v>
      </c>
      <c r="C144" s="473">
        <f>'Recycling - Case 2'!$AK119*'Recycling - Case 2'!BM119*'4C2 Open-burning '!$B144</f>
        <v>256.24846912385942</v>
      </c>
      <c r="D144" s="474">
        <f>'Recycling - Case 2'!$AK119*'Recycling - Case 2'!BN119*'4C2 Open-burning '!$B144</f>
        <v>267.62724066333902</v>
      </c>
      <c r="E144" s="474">
        <f>'Recycling - Case 2'!$AK119*'Recycling - Case 2'!BO119*'4C2 Open-burning '!$B144</f>
        <v>73.097123965631411</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285.78464091074147</v>
      </c>
      <c r="J144" s="663">
        <f t="shared" si="12"/>
        <v>882.75747466357143</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0.38614579094580309</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9.8458524486568635</v>
      </c>
      <c r="R144" s="1181">
        <f t="shared" si="8"/>
        <v>10.231998239602667</v>
      </c>
      <c r="S144" s="431">
        <f>C144*'4C2 Open-burning '!$C$9*'4C2 Open-burning '!$C$11*$C$5</f>
        <v>0.99936902958305163</v>
      </c>
      <c r="T144" s="431">
        <f>D144*'4C2 Open-burning '!$C$9*'4C2 Open-burning '!$C$11*$C$5</f>
        <v>1.0437462385870222</v>
      </c>
      <c r="U144" s="431">
        <f>E144*'4C2 Open-burning '!$C$9*'4C2 Open-burning '!$C$11*$C$5</f>
        <v>0.28507878346596244</v>
      </c>
      <c r="V144" s="431">
        <f>F144*'4C2 Open-burning '!$C$9*'4C2 Open-burning '!$C$11*$C$5</f>
        <v>0</v>
      </c>
      <c r="W144" s="431">
        <f>G144*'4C2 Open-burning '!$C$9*'4C2 Open-burning '!$C$11*$C$5</f>
        <v>0</v>
      </c>
      <c r="X144" s="431">
        <f>H144*'4C2 Open-burning '!$C$9*'4C2 Open-burning '!$C$11*$C$5</f>
        <v>0</v>
      </c>
      <c r="Y144" s="431">
        <f>I144*'4C2 Open-burning '!$C$9*'4C2 Open-burning '!$C$11*$C$5</f>
        <v>1.1145600995518916</v>
      </c>
      <c r="Z144" s="432">
        <f t="shared" si="9"/>
        <v>3.4427541511879278</v>
      </c>
      <c r="AA144" s="433">
        <f>C144*'4C2 Open-burning '!$C$10*'4C2 Open-burning '!$C$11*$C$5*C$15</f>
        <v>9.2249448884589389E-3</v>
      </c>
      <c r="AB144" s="433">
        <f>D144*'4C2 Open-burning '!$C$10*'4C2 Open-burning '!$C$11*$C$5*D$15</f>
        <v>9.6345806638802045E-3</v>
      </c>
      <c r="AC144" s="433">
        <f>E144*'4C2 Open-burning '!$C$10*'4C2 Open-burning '!$C$11*$C$5*E$15</f>
        <v>5.9208670412161431E-3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2.3148555913770057E-2</v>
      </c>
      <c r="AH144" s="434">
        <f t="shared" si="10"/>
        <v>4.7928948507325347E-2</v>
      </c>
    </row>
    <row r="145" spans="1:34">
      <c r="A145" s="138">
        <f>'Input data'!A140</f>
        <v>2040</v>
      </c>
      <c r="B145" s="100">
        <f>'Recycling - Case 2'!AP120</f>
        <v>4.5696212918108506E-2</v>
      </c>
      <c r="C145" s="473">
        <f>'Recycling - Case 2'!$AK120*'Recycling - Case 2'!BM120*'4C2 Open-burning '!$B145</f>
        <v>255.68410565377602</v>
      </c>
      <c r="D145" s="474">
        <f>'Recycling - Case 2'!$AK120*'Recycling - Case 2'!BN120*'4C2 Open-burning '!$B145</f>
        <v>267.03781650503663</v>
      </c>
      <c r="E145" s="474">
        <f>'Recycling - Case 2'!$AK120*'Recycling - Case 2'!BO120*'4C2 Open-burning '!$B145</f>
        <v>72.936134334452703</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285.15522676363503</v>
      </c>
      <c r="J145" s="663">
        <f t="shared" si="12"/>
        <v>880.81328325690038</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0.38529534068055321</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9.8241678724607535</v>
      </c>
      <c r="R145" s="1181">
        <f t="shared" si="8"/>
        <v>10.209463213141307</v>
      </c>
      <c r="S145" s="431">
        <f>C145*'4C2 Open-burning '!$C$9*'4C2 Open-burning '!$C$11*$C$5</f>
        <v>0.99716801204972627</v>
      </c>
      <c r="T145" s="431">
        <f>D145*'4C2 Open-burning '!$C$9*'4C2 Open-burning '!$C$11*$C$5</f>
        <v>1.0414474843696429</v>
      </c>
      <c r="U145" s="431">
        <f>E145*'4C2 Open-burning '!$C$9*'4C2 Open-burning '!$C$11*$C$5</f>
        <v>0.28445092390436549</v>
      </c>
      <c r="V145" s="431">
        <f>F145*'4C2 Open-burning '!$C$9*'4C2 Open-burning '!$C$11*$C$5</f>
        <v>0</v>
      </c>
      <c r="W145" s="431">
        <f>G145*'4C2 Open-burning '!$C$9*'4C2 Open-burning '!$C$11*$C$5</f>
        <v>0</v>
      </c>
      <c r="X145" s="431">
        <f>H145*'4C2 Open-burning '!$C$9*'4C2 Open-burning '!$C$11*$C$5</f>
        <v>0</v>
      </c>
      <c r="Y145" s="431">
        <f>I145*'4C2 Open-burning '!$C$9*'4C2 Open-burning '!$C$11*$C$5</f>
        <v>1.1121053843781765</v>
      </c>
      <c r="Z145" s="432">
        <f t="shared" si="9"/>
        <v>3.4351718047019113</v>
      </c>
      <c r="AA145" s="433">
        <f>C145*'4C2 Open-burning '!$C$10*'4C2 Open-burning '!$C$11*$C$5*C$15</f>
        <v>9.2046278035359374E-3</v>
      </c>
      <c r="AB145" s="433">
        <f>D145*'4C2 Open-burning '!$C$10*'4C2 Open-burning '!$C$11*$C$5*D$15</f>
        <v>9.6133613941813186E-3</v>
      </c>
      <c r="AC145" s="433">
        <f>E145*'4C2 Open-burning '!$C$10*'4C2 Open-burning '!$C$11*$C$5*E$15</f>
        <v>5.9078268810906689E-3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2.3097573367854438E-2</v>
      </c>
      <c r="AH145" s="434">
        <f t="shared" si="10"/>
        <v>4.7823389446662361E-2</v>
      </c>
    </row>
    <row r="146" spans="1:34">
      <c r="A146" s="138">
        <f>'Input data'!A141</f>
        <v>2041</v>
      </c>
      <c r="B146" s="100">
        <f>'Recycling - Case 2'!AP121</f>
        <v>4.5456731474452984E-2</v>
      </c>
      <c r="C146" s="473">
        <f>'Recycling - Case 2'!$AK121*'Recycling - Case 2'!BM121*'4C2 Open-burning '!$B146</f>
        <v>255.1420366234988</v>
      </c>
      <c r="D146" s="474">
        <f>'Recycling - Case 2'!$AK121*'Recycling - Case 2'!BN121*'4C2 Open-burning '!$B146</f>
        <v>266.47167677620951</v>
      </c>
      <c r="E146" s="474">
        <f>'Recycling - Case 2'!$AK121*'Recycling - Case 2'!BO121*'4C2 Open-burning '!$B146</f>
        <v>72.781504387824796</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284.55067679814152</v>
      </c>
      <c r="J146" s="663">
        <f t="shared" si="12"/>
        <v>878.94589458567475</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0.38447848633929876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9.8033399170495716</v>
      </c>
      <c r="R146" s="1181">
        <f t="shared" si="8"/>
        <v>10.187818403388871</v>
      </c>
      <c r="S146" s="431">
        <f>C146*'4C2 Open-burning '!$C$9*'4C2 Open-burning '!$C$11*$C$5</f>
        <v>0.99505394283164517</v>
      </c>
      <c r="T146" s="431">
        <f>D146*'4C2 Open-burning '!$C$9*'4C2 Open-burning '!$C$11*$C$5</f>
        <v>1.0392395394272171</v>
      </c>
      <c r="U146" s="431">
        <f>E146*'4C2 Open-burning '!$C$9*'4C2 Open-burning '!$C$11*$C$5</f>
        <v>0.28384786711251669</v>
      </c>
      <c r="V146" s="431">
        <f>F146*'4C2 Open-burning '!$C$9*'4C2 Open-burning '!$C$11*$C$5</f>
        <v>0</v>
      </c>
      <c r="W146" s="431">
        <f>G146*'4C2 Open-burning '!$C$9*'4C2 Open-burning '!$C$11*$C$5</f>
        <v>0</v>
      </c>
      <c r="X146" s="431">
        <f>H146*'4C2 Open-burning '!$C$9*'4C2 Open-burning '!$C$11*$C$5</f>
        <v>0</v>
      </c>
      <c r="Y146" s="431">
        <f>I146*'4C2 Open-burning '!$C$9*'4C2 Open-burning '!$C$11*$C$5</f>
        <v>1.1097476395127519</v>
      </c>
      <c r="Z146" s="432">
        <f t="shared" si="9"/>
        <v>3.4278889888841304</v>
      </c>
      <c r="AA146" s="433">
        <f>C146*'4C2 Open-burning '!$C$10*'4C2 Open-burning '!$C$11*$C$5*C$15</f>
        <v>9.1851133184459571E-3</v>
      </c>
      <c r="AB146" s="433">
        <f>D146*'4C2 Open-burning '!$C$10*'4C2 Open-burning '!$C$11*$C$5*D$15</f>
        <v>9.5929803639435429E-3</v>
      </c>
      <c r="AC146" s="433">
        <f>E146*'4C2 Open-burning '!$C$10*'4C2 Open-burning '!$C$11*$C$5*E$15</f>
        <v>5.8953018554138087E-3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2.3048604820649462E-2</v>
      </c>
      <c r="AH146" s="434">
        <f t="shared" si="10"/>
        <v>4.7722000358452768E-2</v>
      </c>
    </row>
    <row r="147" spans="1:34">
      <c r="A147" s="138">
        <f>'Input data'!A142</f>
        <v>2042</v>
      </c>
      <c r="B147" s="100">
        <f>'Recycling - Case 2'!AP122</f>
        <v>4.5226723969412894E-2</v>
      </c>
      <c r="C147" s="473">
        <f>'Recycling - Case 2'!$AK122*'Recycling - Case 2'!BM122*'4C2 Open-burning '!$B147</f>
        <v>254.62355478258928</v>
      </c>
      <c r="D147" s="474">
        <f>'Recycling - Case 2'!$AK122*'Recycling - Case 2'!BN122*'4C2 Open-burning '!$B147</f>
        <v>265.93017163125745</v>
      </c>
      <c r="E147" s="474">
        <f>'Recycling - Case 2'!$AK122*'Recycling - Case 2'!BO122*'4C2 Open-burning '!$B147</f>
        <v>72.633602893901823</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283.97243277104667</v>
      </c>
      <c r="J147" s="663">
        <f t="shared" si="12"/>
        <v>877.15976207879532</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0.38369717599144154</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9.7834182538280992</v>
      </c>
      <c r="R147" s="1181">
        <f t="shared" si="8"/>
        <v>10.167115429819541</v>
      </c>
      <c r="S147" s="431">
        <f>C147*'4C2 Open-burning '!$C$9*'4C2 Open-burning '!$C$11*$C$5</f>
        <v>0.99303186365209817</v>
      </c>
      <c r="T147" s="431">
        <f>D147*'4C2 Open-burning '!$C$9*'4C2 Open-burning '!$C$11*$C$5</f>
        <v>1.037127669361904</v>
      </c>
      <c r="U147" s="431">
        <f>E147*'4C2 Open-burning '!$C$9*'4C2 Open-burning '!$C$11*$C$5</f>
        <v>0.2832710512862171</v>
      </c>
      <c r="V147" s="431">
        <f>F147*'4C2 Open-burning '!$C$9*'4C2 Open-burning '!$C$11*$C$5</f>
        <v>0</v>
      </c>
      <c r="W147" s="431">
        <f>G147*'4C2 Open-burning '!$C$9*'4C2 Open-burning '!$C$11*$C$5</f>
        <v>0</v>
      </c>
      <c r="X147" s="431">
        <f>H147*'4C2 Open-burning '!$C$9*'4C2 Open-burning '!$C$11*$C$5</f>
        <v>0</v>
      </c>
      <c r="Y147" s="431">
        <f>I147*'4C2 Open-burning '!$C$9*'4C2 Open-burning '!$C$11*$C$5</f>
        <v>1.107492487807082</v>
      </c>
      <c r="Z147" s="432">
        <f t="shared" si="9"/>
        <v>3.4209230721073012</v>
      </c>
      <c r="AA147" s="433">
        <f>C147*'4C2 Open-burning '!$C$10*'4C2 Open-burning '!$C$11*$C$5*C$15</f>
        <v>9.1664479721732146E-3</v>
      </c>
      <c r="AB147" s="433">
        <f>D147*'4C2 Open-burning '!$C$10*'4C2 Open-burning '!$C$11*$C$5*D$15</f>
        <v>9.5734861787252698E-3</v>
      </c>
      <c r="AC147" s="433">
        <f>E147*'4C2 Open-burning '!$C$10*'4C2 Open-burning '!$C$11*$C$5*E$15</f>
        <v>5.8833218344060472E-3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2.300176705445478E-2</v>
      </c>
      <c r="AH147" s="434">
        <f t="shared" si="10"/>
        <v>4.7625023039759309E-2</v>
      </c>
    </row>
    <row r="148" spans="1:34">
      <c r="A148" s="138">
        <f>'Input data'!A143</f>
        <v>2043</v>
      </c>
      <c r="B148" s="100">
        <f>'Recycling - Case 2'!AP123</f>
        <v>4.5006518177082858E-2</v>
      </c>
      <c r="C148" s="473">
        <f>'Recycling - Case 2'!$AK123*'Recycling - Case 2'!BM123*'4C2 Open-burning '!$B148</f>
        <v>254.12913957359069</v>
      </c>
      <c r="D148" s="474">
        <f>'Recycling - Case 2'!$AK123*'Recycling - Case 2'!BN123*'4C2 Open-burning '!$B148</f>
        <v>265.41380180247876</v>
      </c>
      <c r="E148" s="474">
        <f>'Recycling - Case 2'!$AK123*'Recycling - Case 2'!BO123*'4C2 Open-burning '!$B148</f>
        <v>72.492566617875568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283.42102938726225</v>
      </c>
      <c r="J148" s="663">
        <f t="shared" si="12"/>
        <v>875.45653738120723</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0.38295213211825418</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9.7644213044499573</v>
      </c>
      <c r="R148" s="1181">
        <f t="shared" si="8"/>
        <v>10.147373436568211</v>
      </c>
      <c r="S148" s="431">
        <f>C148*'4C2 Open-burning '!$C$9*'4C2 Open-burning '!$C$11*$C$5</f>
        <v>0.9911036443370036</v>
      </c>
      <c r="T148" s="431">
        <f>D148*'4C2 Open-burning '!$C$9*'4C2 Open-burning '!$C$11*$C$5</f>
        <v>1.0351138270296671</v>
      </c>
      <c r="U148" s="431">
        <f>E148*'4C2 Open-burning '!$C$9*'4C2 Open-burning '!$C$11*$C$5</f>
        <v>0.28272100980971465</v>
      </c>
      <c r="V148" s="431">
        <f>F148*'4C2 Open-burning '!$C$9*'4C2 Open-burning '!$C$11*$C$5</f>
        <v>0</v>
      </c>
      <c r="W148" s="431">
        <f>G148*'4C2 Open-burning '!$C$9*'4C2 Open-burning '!$C$11*$C$5</f>
        <v>0</v>
      </c>
      <c r="X148" s="431">
        <f>H148*'4C2 Open-burning '!$C$9*'4C2 Open-burning '!$C$11*$C$5</f>
        <v>0</v>
      </c>
      <c r="Y148" s="431">
        <f>I148*'4C2 Open-burning '!$C$9*'4C2 Open-burning '!$C$11*$C$5</f>
        <v>1.1053420146103228</v>
      </c>
      <c r="Z148" s="432">
        <f t="shared" si="9"/>
        <v>3.4142804957867083</v>
      </c>
      <c r="AA148" s="433">
        <f>C148*'4C2 Open-burning '!$C$10*'4C2 Open-burning '!$C$11*$C$5*C$15</f>
        <v>9.1486490246492636E-3</v>
      </c>
      <c r="AB148" s="433">
        <f>D148*'4C2 Open-burning '!$C$10*'4C2 Open-burning '!$C$11*$C$5*D$15</f>
        <v>9.5548968648892368E-3</v>
      </c>
      <c r="AC148" s="433">
        <f>E148*'4C2 Open-burning '!$C$10*'4C2 Open-burning '!$C$11*$C$5*E$15</f>
        <v>5.8718978960479199E-3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2.2957103380368243E-2</v>
      </c>
      <c r="AH148" s="434">
        <f t="shared" si="10"/>
        <v>4.7532547165954661E-2</v>
      </c>
    </row>
    <row r="149" spans="1:34">
      <c r="A149" s="138">
        <f>'Input data'!A144</f>
        <v>2044</v>
      </c>
      <c r="B149" s="100">
        <f>'Recycling - Case 2'!AP124</f>
        <v>4.4795855815756992E-2</v>
      </c>
      <c r="C149" s="473">
        <f>'Recycling - Case 2'!$AK124*'Recycling - Case 2'!BM124*'4C2 Open-burning '!$B149</f>
        <v>253.65796059426674</v>
      </c>
      <c r="D149" s="474">
        <f>'Recycling - Case 2'!$AK124*'Recycling - Case 2'!BN124*'4C2 Open-burning '!$B149</f>
        <v>264.92170001343709</v>
      </c>
      <c r="E149" s="474">
        <f>'Recycling - Case 2'!$AK124*'Recycling - Case 2'!BO124*'4C2 Open-burning '!$B149</f>
        <v>72.358158680222687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282.89554052923631</v>
      </c>
      <c r="J149" s="663">
        <f t="shared" si="12"/>
        <v>873.83335981716277</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0.38224210337049158</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9.7463171623132485</v>
      </c>
      <c r="R149" s="1181">
        <f t="shared" si="8"/>
        <v>10.128559265683741</v>
      </c>
      <c r="S149" s="431">
        <f>C149*'4C2 Open-burning '!$C$9*'4C2 Open-burning '!$C$11*$C$5</f>
        <v>0.98926604631764015</v>
      </c>
      <c r="T149" s="431">
        <f>D149*'4C2 Open-burning '!$C$9*'4C2 Open-burning '!$C$11*$C$5</f>
        <v>1.0331946300524046</v>
      </c>
      <c r="U149" s="431">
        <f>E149*'4C2 Open-burning '!$C$9*'4C2 Open-burning '!$C$11*$C$5</f>
        <v>0.28219681885286846</v>
      </c>
      <c r="V149" s="431">
        <f>F149*'4C2 Open-burning '!$C$9*'4C2 Open-burning '!$C$11*$C$5</f>
        <v>0</v>
      </c>
      <c r="W149" s="431">
        <f>G149*'4C2 Open-burning '!$C$9*'4C2 Open-burning '!$C$11*$C$5</f>
        <v>0</v>
      </c>
      <c r="X149" s="431">
        <f>H149*'4C2 Open-burning '!$C$9*'4C2 Open-burning '!$C$11*$C$5</f>
        <v>0</v>
      </c>
      <c r="Y149" s="431">
        <f>I149*'4C2 Open-burning '!$C$9*'4C2 Open-burning '!$C$11*$C$5</f>
        <v>1.1032926080640215</v>
      </c>
      <c r="Z149" s="432">
        <f t="shared" si="9"/>
        <v>3.407950103286935</v>
      </c>
      <c r="AA149" s="433">
        <f>C149*'4C2 Open-burning '!$C$10*'4C2 Open-burning '!$C$11*$C$5*C$15</f>
        <v>9.1316865813936016E-3</v>
      </c>
      <c r="AB149" s="433">
        <f>D149*'4C2 Open-burning '!$C$10*'4C2 Open-burning '!$C$11*$C$5*D$15</f>
        <v>9.5371812004837343E-3</v>
      </c>
      <c r="AC149" s="433">
        <f>E149*'4C2 Open-burning '!$C$10*'4C2 Open-burning '!$C$11*$C$5*E$15</f>
        <v>5.8610108530980374E-3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2.2914538782868143E-2</v>
      </c>
      <c r="AH149" s="434">
        <f t="shared" si="10"/>
        <v>4.7444417417843512E-2</v>
      </c>
    </row>
    <row r="150" spans="1:34">
      <c r="A150" s="138">
        <f>'Input data'!A145</f>
        <v>2045</v>
      </c>
      <c r="B150" s="100">
        <f>'Recycling - Case 2'!AP125</f>
        <v>4.4595182663459236E-2</v>
      </c>
      <c r="C150" s="473">
        <f>'Recycling - Case 2'!$AK125*'Recycling - Case 2'!BM125*'4C2 Open-burning '!$B150</f>
        <v>253.21077225619172</v>
      </c>
      <c r="D150" s="474">
        <f>'Recycling - Case 2'!$AK125*'Recycling - Case 2'!BN125*'4C2 Open-burning '!$B150</f>
        <v>264.45465417552418</v>
      </c>
      <c r="E150" s="474">
        <f>'Recycling - Case 2'!$AK125*'Recycling - Case 2'!BO125*'4C2 Open-burning '!$B150</f>
        <v>72.230594283463475</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282.3968075648865</v>
      </c>
      <c r="J150" s="663">
        <f t="shared" si="12"/>
        <v>872.29282828006581</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0.38156822658559547</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9.7291348142254694</v>
      </c>
      <c r="R150" s="1181">
        <f t="shared" si="8"/>
        <v>10.110703040811066</v>
      </c>
      <c r="S150" s="431">
        <f>C150*'4C2 Open-burning '!$C$9*'4C2 Open-burning '!$C$11*$C$5</f>
        <v>0.98752201179914756</v>
      </c>
      <c r="T150" s="431">
        <f>D150*'4C2 Open-burning '!$C$9*'4C2 Open-burning '!$C$11*$C$5</f>
        <v>1.0313731512845441</v>
      </c>
      <c r="U150" s="431">
        <f>E150*'4C2 Open-burning '!$C$9*'4C2 Open-burning '!$C$11*$C$5</f>
        <v>0.28169931770550755</v>
      </c>
      <c r="V150" s="431">
        <f>F150*'4C2 Open-burning '!$C$9*'4C2 Open-burning '!$C$11*$C$5</f>
        <v>0</v>
      </c>
      <c r="W150" s="431">
        <f>G150*'4C2 Open-burning '!$C$9*'4C2 Open-burning '!$C$11*$C$5</f>
        <v>0</v>
      </c>
      <c r="X150" s="431">
        <f>H150*'4C2 Open-burning '!$C$9*'4C2 Open-burning '!$C$11*$C$5</f>
        <v>0</v>
      </c>
      <c r="Y150" s="431">
        <f>I150*'4C2 Open-burning '!$C$9*'4C2 Open-burning '!$C$11*$C$5</f>
        <v>1.1013475495030574</v>
      </c>
      <c r="Z150" s="432">
        <f t="shared" si="9"/>
        <v>3.4019420302922563</v>
      </c>
      <c r="AA150" s="433">
        <f>C150*'4C2 Open-burning '!$C$10*'4C2 Open-burning '!$C$11*$C$5*C$15</f>
        <v>9.1155878012229002E-3</v>
      </c>
      <c r="AB150" s="433">
        <f>D150*'4C2 Open-burning '!$C$10*'4C2 Open-burning '!$C$11*$C$5*D$15</f>
        <v>9.5203675503188721E-3</v>
      </c>
      <c r="AC150" s="433">
        <f>E150*'4C2 Open-burning '!$C$10*'4C2 Open-burning '!$C$11*$C$5*E$15</f>
        <v>5.8506781369605399E-3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2.2874141412755806E-2</v>
      </c>
      <c r="AH150" s="434">
        <f t="shared" si="10"/>
        <v>4.7360774901258118E-2</v>
      </c>
    </row>
    <row r="151" spans="1:34">
      <c r="A151" s="138">
        <f>'Input data'!A146</f>
        <v>2046</v>
      </c>
      <c r="B151" s="100">
        <f>'Recycling - Case 2'!AP126</f>
        <v>4.4405014217432696E-2</v>
      </c>
      <c r="C151" s="473">
        <f>'Recycling - Case 2'!$AK126*'Recycling - Case 2'!BM126*'4C2 Open-burning '!$B151</f>
        <v>252.78847985294547</v>
      </c>
      <c r="D151" s="474">
        <f>'Recycling - Case 2'!$AK126*'Recycling - Case 2'!BN126*'4C2 Open-burning '!$B151</f>
        <v>264.01360978208726</v>
      </c>
      <c r="E151" s="474">
        <f>'Recycling - Case 2'!$AK126*'Recycling - Case 2'!BO126*'4C2 Open-burning '!$B151</f>
        <v>72.110131670534017</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281.92584013536901</v>
      </c>
      <c r="J151" s="663">
        <f t="shared" si="12"/>
        <v>870.83806144093569</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0.3809318659680298</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9.712909044343732</v>
      </c>
      <c r="R151" s="1181">
        <f t="shared" si="8"/>
        <v>10.093840910311762</v>
      </c>
      <c r="S151" s="431">
        <f>C151*'4C2 Open-burning '!$C$9*'4C2 Open-burning '!$C$11*$C$5</f>
        <v>0.98587507142648734</v>
      </c>
      <c r="T151" s="431">
        <f>D151*'4C2 Open-burning '!$C$9*'4C2 Open-burning '!$C$11*$C$5</f>
        <v>1.0296530781501403</v>
      </c>
      <c r="U151" s="431">
        <f>E151*'4C2 Open-burning '!$C$9*'4C2 Open-burning '!$C$11*$C$5</f>
        <v>0.28122951351508263</v>
      </c>
      <c r="V151" s="431">
        <f>F151*'4C2 Open-burning '!$C$9*'4C2 Open-burning '!$C$11*$C$5</f>
        <v>0</v>
      </c>
      <c r="W151" s="431">
        <f>G151*'4C2 Open-burning '!$C$9*'4C2 Open-burning '!$C$11*$C$5</f>
        <v>0</v>
      </c>
      <c r="X151" s="431">
        <f>H151*'4C2 Open-burning '!$C$9*'4C2 Open-burning '!$C$11*$C$5</f>
        <v>0</v>
      </c>
      <c r="Y151" s="431">
        <f>I151*'4C2 Open-burning '!$C$9*'4C2 Open-burning '!$C$11*$C$5</f>
        <v>1.099510776527939</v>
      </c>
      <c r="Z151" s="432">
        <f t="shared" si="9"/>
        <v>3.3962684396196492</v>
      </c>
      <c r="AA151" s="433">
        <f>C151*'4C2 Open-burning '!$C$10*'4C2 Open-burning '!$C$11*$C$5*C$15</f>
        <v>9.1003852747060365E-3</v>
      </c>
      <c r="AB151" s="433">
        <f>D151*'4C2 Open-burning '!$C$10*'4C2 Open-burning '!$C$11*$C$5*D$15</f>
        <v>9.5044899521551426E-3</v>
      </c>
      <c r="AC151" s="433">
        <f>E151*'4C2 Open-burning '!$C$10*'4C2 Open-burning '!$C$11*$C$5*E$15</f>
        <v>5.8409206653132553E-3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2.2835993050964887E-2</v>
      </c>
      <c r="AH151" s="434">
        <f t="shared" si="10"/>
        <v>4.7281788943139322E-2</v>
      </c>
    </row>
    <row r="152" spans="1:34">
      <c r="A152" s="138">
        <f>'Input data'!A147</f>
        <v>2047</v>
      </c>
      <c r="B152" s="100">
        <f>'Recycling - Case 2'!AP127</f>
        <v>4.4225124694831086E-2</v>
      </c>
      <c r="C152" s="473">
        <f>'Recycling - Case 2'!$AK127*'Recycling - Case 2'!BM127*'4C2 Open-burning '!$B152</f>
        <v>252.39034695601151</v>
      </c>
      <c r="D152" s="474">
        <f>'Recycling - Case 2'!$AK127*'Recycling - Case 2'!BN127*'4C2 Open-burning '!$B152</f>
        <v>263.59779770333398</v>
      </c>
      <c r="E152" s="474">
        <f>'Recycling - Case 2'!$AK127*'Recycling - Case 2'!BO127*'4C2 Open-burning '!$B152</f>
        <v>71.996560768739045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281.48181692861948</v>
      </c>
      <c r="J152" s="663">
        <f t="shared" si="12"/>
        <v>869.46652235670399</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0.38033191177937165</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9.697611556824798</v>
      </c>
      <c r="R152" s="1181">
        <f t="shared" si="8"/>
        <v>10.07794346860417</v>
      </c>
      <c r="S152" s="431">
        <f>C152*'4C2 Open-burning '!$C$9*'4C2 Open-burning '!$C$11*$C$5</f>
        <v>0.98432235312844474</v>
      </c>
      <c r="T152" s="431">
        <f>D152*'4C2 Open-burning '!$C$9*'4C2 Open-burning '!$C$11*$C$5</f>
        <v>1.0280314110430024</v>
      </c>
      <c r="U152" s="431">
        <f>E152*'4C2 Open-burning '!$C$9*'4C2 Open-burning '!$C$11*$C$5</f>
        <v>0.28078658699808223</v>
      </c>
      <c r="V152" s="431">
        <f>F152*'4C2 Open-burning '!$C$9*'4C2 Open-burning '!$C$11*$C$5</f>
        <v>0</v>
      </c>
      <c r="W152" s="431">
        <f>G152*'4C2 Open-burning '!$C$9*'4C2 Open-burning '!$C$11*$C$5</f>
        <v>0</v>
      </c>
      <c r="X152" s="431">
        <f>H152*'4C2 Open-burning '!$C$9*'4C2 Open-burning '!$C$11*$C$5</f>
        <v>0</v>
      </c>
      <c r="Y152" s="431">
        <f>I152*'4C2 Open-burning '!$C$9*'4C2 Open-burning '!$C$11*$C$5</f>
        <v>1.0977790860216159</v>
      </c>
      <c r="Z152" s="432">
        <f t="shared" si="9"/>
        <v>3.3909194371911449</v>
      </c>
      <c r="AA152" s="433">
        <f>C152*'4C2 Open-burning '!$C$10*'4C2 Open-burning '!$C$11*$C$5*C$15</f>
        <v>9.0860524904164131E-3</v>
      </c>
      <c r="AB152" s="433">
        <f>D152*'4C2 Open-burning '!$C$10*'4C2 Open-burning '!$C$11*$C$5*D$15</f>
        <v>9.4895207173200224E-3</v>
      </c>
      <c r="AC152" s="433">
        <f>E152*'4C2 Open-burning '!$C$10*'4C2 Open-burning '!$C$11*$C$5*E$15</f>
        <v>5.8317214222678619E-3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2.2800027171218179E-2</v>
      </c>
      <c r="AH152" s="434">
        <f t="shared" si="10"/>
        <v>4.7207321801222474E-2</v>
      </c>
    </row>
    <row r="153" spans="1:34">
      <c r="A153" s="138">
        <f>'Input data'!A148</f>
        <v>2048</v>
      </c>
      <c r="B153" s="100">
        <f>'Recycling - Case 2'!AP128</f>
        <v>4.4055087484321145E-2</v>
      </c>
      <c r="C153" s="473">
        <f>'Recycling - Case 2'!$AK128*'Recycling - Case 2'!BM128*'4C2 Open-burning '!$B153</f>
        <v>252.01521337333918</v>
      </c>
      <c r="D153" s="474">
        <f>'Recycling - Case 2'!$AK128*'Recycling - Case 2'!BN128*'4C2 Open-burning '!$B153</f>
        <v>263.20600622862196</v>
      </c>
      <c r="E153" s="474">
        <f>'Recycling - Case 2'!$AK128*'Recycling - Case 2'!BO128*'4C2 Open-burning '!$B153</f>
        <v>71.889550623117387</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281.06344402444523</v>
      </c>
      <c r="J153" s="663">
        <f t="shared" si="12"/>
        <v>868.17421424952386</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0.37976661570370485</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9.6831977735301855</v>
      </c>
      <c r="R153" s="1181">
        <f t="shared" ref="R153:R155" si="13">SUM(K153:Q153)</f>
        <v>10.06296438923389</v>
      </c>
      <c r="S153" s="431">
        <f>C153*'4C2 Open-burning '!$C$9*'4C2 Open-burning '!$C$11*$C$5</f>
        <v>0.98285933215602272</v>
      </c>
      <c r="T153" s="431">
        <f>D153*'4C2 Open-burning '!$C$9*'4C2 Open-burning '!$C$11*$C$5</f>
        <v>1.0265034242916256</v>
      </c>
      <c r="U153" s="431">
        <f>E153*'4C2 Open-burning '!$C$9*'4C2 Open-burning '!$C$11*$C$5</f>
        <v>0.28036924743015779</v>
      </c>
      <c r="V153" s="431">
        <f>F153*'4C2 Open-burning '!$C$9*'4C2 Open-burning '!$C$11*$C$5</f>
        <v>0</v>
      </c>
      <c r="W153" s="431">
        <f>G153*'4C2 Open-burning '!$C$9*'4C2 Open-burning '!$C$11*$C$5</f>
        <v>0</v>
      </c>
      <c r="X153" s="431">
        <f>H153*'4C2 Open-burning '!$C$9*'4C2 Open-burning '!$C$11*$C$5</f>
        <v>0</v>
      </c>
      <c r="Y153" s="431">
        <f>I153*'4C2 Open-burning '!$C$9*'4C2 Open-burning '!$C$11*$C$5</f>
        <v>1.0961474316953363</v>
      </c>
      <c r="Z153" s="432">
        <f t="shared" ref="Z153:Z155" si="14">SUM(S153:Y153)</f>
        <v>3.385879435573143</v>
      </c>
      <c r="AA153" s="433">
        <f>C153*'4C2 Open-burning '!$C$10*'4C2 Open-burning '!$C$11*$C$5*C$15</f>
        <v>9.0725476814402083E-3</v>
      </c>
      <c r="AB153" s="433">
        <f>D153*'4C2 Open-burning '!$C$10*'4C2 Open-burning '!$C$11*$C$5*D$15</f>
        <v>9.4754162242303899E-3</v>
      </c>
      <c r="AC153" s="433">
        <f>E153*'4C2 Open-burning '!$C$10*'4C2 Open-burning '!$C$11*$C$5*E$15</f>
        <v>5.8230536004725084E-3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2.2766138965980062E-2</v>
      </c>
      <c r="AH153" s="434">
        <f t="shared" ref="AH153:AH155" si="15">SUM(AA153:AG153)</f>
        <v>4.7137156472123173E-2</v>
      </c>
    </row>
    <row r="154" spans="1:34">
      <c r="A154" s="138">
        <f>'Input data'!A149</f>
        <v>2049</v>
      </c>
      <c r="B154" s="100">
        <f>'Recycling - Case 2'!AP129</f>
        <v>4.3894538801613196E-2</v>
      </c>
      <c r="C154" s="473">
        <f>'Recycling - Case 2'!$AK129*'Recycling - Case 2'!BM129*'4C2 Open-burning '!$B154</f>
        <v>251.66207992068666</v>
      </c>
      <c r="D154" s="474">
        <f>'Recycling - Case 2'!$AK129*'Recycling - Case 2'!BN129*'4C2 Open-burning '!$B154</f>
        <v>262.83719180470575</v>
      </c>
      <c r="E154" s="474">
        <f>'Recycling - Case 2'!$AK129*'Recycling - Case 2'!BO129*'4C2 Open-burning '!$B154</f>
        <v>71.788816207597918</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280.66960706883361</v>
      </c>
      <c r="J154" s="663">
        <f t="shared" si="12"/>
        <v>866.95769500182405</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0.37923447205090505</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9.669629302735455</v>
      </c>
      <c r="R154" s="1181">
        <f t="shared" si="13"/>
        <v>10.04886377478636</v>
      </c>
      <c r="S154" s="431">
        <f>C154*'4C2 Open-burning '!$C$9*'4C2 Open-burning '!$C$11*$C$5</f>
        <v>0.98148211169067801</v>
      </c>
      <c r="T154" s="431">
        <f>D154*'4C2 Open-burning '!$C$9*'4C2 Open-burning '!$C$11*$C$5</f>
        <v>1.0250650480383525</v>
      </c>
      <c r="U154" s="431">
        <f>E154*'4C2 Open-burning '!$C$9*'4C2 Open-burning '!$C$11*$C$5</f>
        <v>0.27997638320963186</v>
      </c>
      <c r="V154" s="431">
        <f>F154*'4C2 Open-burning '!$C$9*'4C2 Open-burning '!$C$11*$C$5</f>
        <v>0</v>
      </c>
      <c r="W154" s="431">
        <f>G154*'4C2 Open-burning '!$C$9*'4C2 Open-burning '!$C$11*$C$5</f>
        <v>0</v>
      </c>
      <c r="X154" s="431">
        <f>H154*'4C2 Open-burning '!$C$9*'4C2 Open-burning '!$C$11*$C$5</f>
        <v>0</v>
      </c>
      <c r="Y154" s="431">
        <f>I154*'4C2 Open-burning '!$C$9*'4C2 Open-burning '!$C$11*$C$5</f>
        <v>1.0946114675684508</v>
      </c>
      <c r="Z154" s="432">
        <f t="shared" si="14"/>
        <v>3.381135010507113</v>
      </c>
      <c r="AA154" s="433">
        <f>C154*'4C2 Open-burning '!$C$10*'4C2 Open-burning '!$C$11*$C$5*C$15</f>
        <v>9.059834877144719E-3</v>
      </c>
      <c r="AB154" s="433">
        <f>D154*'4C2 Open-burning '!$C$10*'4C2 Open-burning '!$C$11*$C$5*D$15</f>
        <v>9.4621389049694068E-3</v>
      </c>
      <c r="AC154" s="433">
        <f>E154*'4C2 Open-burning '!$C$10*'4C2 Open-burning '!$C$11*$C$5*E$15</f>
        <v>5.8148941128154307E-3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2.273423817257552E-2</v>
      </c>
      <c r="AH154" s="434">
        <f t="shared" si="15"/>
        <v>4.7071106067505079E-2</v>
      </c>
    </row>
    <row r="155" spans="1:34" ht="15" thickBot="1">
      <c r="A155" s="138">
        <f>'Input data'!A150</f>
        <v>2050</v>
      </c>
      <c r="B155" s="100">
        <f>'Recycling - Case 2'!AP130</f>
        <v>4.3744005418017713E-2</v>
      </c>
      <c r="C155" s="598">
        <f>'Recycling - Case 2'!$AK130*'Recycling - Case 2'!BM130*'4C2 Open-burning '!$B155</f>
        <v>251.33191791234935</v>
      </c>
      <c r="D155" s="595">
        <f>'Recycling - Case 2'!$AK130*'Recycling - Case 2'!BN130*'4C2 Open-burning '!$B155</f>
        <v>262.49236887731314</v>
      </c>
      <c r="E155" s="595">
        <f>'Recycling - Case 2'!$AK130*'Recycling - Case 2'!BO130*'4C2 Open-burning '!$B155</f>
        <v>71.69463459810504</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280.30138933345495</v>
      </c>
      <c r="J155" s="814">
        <f t="shared" si="12"/>
        <v>865.82031072122243</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0.37873694451333362</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9.6569434653161892</v>
      </c>
      <c r="R155" s="1182">
        <f t="shared" si="13"/>
        <v>10.035680409829522</v>
      </c>
      <c r="S155" s="431">
        <f>C155*'4C2 Open-burning '!$C$9*'4C2 Open-burning '!$C$11*$C$5</f>
        <v>0.98019447985816244</v>
      </c>
      <c r="T155" s="431">
        <f>D155*'4C2 Open-burning '!$C$9*'4C2 Open-burning '!$C$11*$C$5</f>
        <v>1.0237202386215212</v>
      </c>
      <c r="U155" s="431">
        <f>E155*'4C2 Open-burning '!$C$9*'4C2 Open-burning '!$C$11*$C$5</f>
        <v>0.27960907493260961</v>
      </c>
      <c r="V155" s="431">
        <f>F155*'4C2 Open-burning '!$C$9*'4C2 Open-burning '!$C$11*$C$5</f>
        <v>0</v>
      </c>
      <c r="W155" s="431">
        <f>G155*'4C2 Open-burning '!$C$9*'4C2 Open-burning '!$C$11*$C$5</f>
        <v>0</v>
      </c>
      <c r="X155" s="431">
        <f>H155*'4C2 Open-burning '!$C$9*'4C2 Open-burning '!$C$11*$C$5</f>
        <v>0</v>
      </c>
      <c r="Y155" s="431">
        <f>I155*'4C2 Open-burning '!$C$9*'4C2 Open-burning '!$C$11*$C$5</f>
        <v>1.0931754184004743</v>
      </c>
      <c r="Z155" s="432">
        <f t="shared" si="14"/>
        <v>3.3766992118127677</v>
      </c>
      <c r="AA155" s="433">
        <f>C155*'4C2 Open-burning '!$C$10*'4C2 Open-burning '!$C$11*$C$5*C$15</f>
        <v>9.0479490448445773E-3</v>
      </c>
      <c r="AB155" s="433">
        <f>D155*'4C2 Open-burning '!$C$10*'4C2 Open-burning '!$C$11*$C$5*D$15</f>
        <v>9.4497252795832723E-3</v>
      </c>
      <c r="AC155" s="433">
        <f>E155*'4C2 Open-burning '!$C$10*'4C2 Open-burning '!$C$11*$C$5*E$15</f>
        <v>5.8072654024465074E-3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2.2704412536009851E-2</v>
      </c>
      <c r="AH155" s="434">
        <f t="shared" si="15"/>
        <v>4.7009352262884205E-2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0.11557216978638957</v>
      </c>
      <c r="C159" s="473">
        <f>$B159*'Recycling - Case 3'!$AK100*'Recycling - Case 3'!BM100</f>
        <v>788.92478500825996</v>
      </c>
      <c r="D159" s="474">
        <f>$B159*'Recycling - Case 3'!$AK100*'Recycling - Case 3'!BN100</f>
        <v>823.95716947922028</v>
      </c>
      <c r="E159" s="474">
        <f>$B159*'Recycling - Case 3'!$AK100*'Recycling - Case 3'!BO100</f>
        <v>225.04771640775584</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879.85925207689991</v>
      </c>
      <c r="J159" s="663">
        <f t="shared" si="19"/>
        <v>2717.7889229721359</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1.1888460686042672</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30.312910952553352</v>
      </c>
      <c r="R159" s="1181">
        <f t="shared" si="16"/>
        <v>31.501757021157619</v>
      </c>
      <c r="S159" s="430">
        <f>C159*'4C2 Open-burning '!$C$9*'4C2 Open-burning '!$C$11*$C$5</f>
        <v>3.0768066615322138</v>
      </c>
      <c r="T159" s="431">
        <f>D159*'4C2 Open-burning '!$C$9*'4C2 Open-burning '!$C$11*$C$5</f>
        <v>3.2134329609689587</v>
      </c>
      <c r="U159" s="431">
        <f>E159*'4C2 Open-burning '!$C$9*'4C2 Open-burning '!$C$11*$C$5</f>
        <v>0.87768609399024777</v>
      </c>
      <c r="V159" s="431">
        <f>F159*'4C2 Open-burning '!$C$9*'4C2 Open-burning '!$C$11*$C$5</f>
        <v>0</v>
      </c>
      <c r="W159" s="431">
        <f>G159*'4C2 Open-burning '!$C$9*'4C2 Open-burning '!$C$11*$C$5</f>
        <v>0</v>
      </c>
      <c r="X159" s="431">
        <f>H159*'4C2 Open-burning '!$C$9*'4C2 Open-burning '!$C$11*$C$5</f>
        <v>0</v>
      </c>
      <c r="Y159" s="431">
        <f>I159*'4C2 Open-burning '!$C$9*'4C2 Open-burning '!$C$11*$C$5</f>
        <v>3.4314510830999096</v>
      </c>
      <c r="Z159" s="432">
        <f t="shared" si="17"/>
        <v>10.59937679959133</v>
      </c>
      <c r="AA159" s="1333">
        <f>C159*'4C2 Open-burning '!$C$10*'4C2 Open-burning '!$C$11*$C$5*C$15</f>
        <v>2.8401292260297358E-2</v>
      </c>
      <c r="AB159" s="433">
        <f>D159*'4C2 Open-burning '!$C$10*'4C2 Open-burning '!$C$11*$C$5*D$15</f>
        <v>2.9662458101251926E-2</v>
      </c>
      <c r="AC159" s="433">
        <f>E159*'4C2 Open-burning '!$C$10*'4C2 Open-burning '!$C$11*$C$5*E$15</f>
        <v>1.8228865029028221E-2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7.1268599418228884E-2</v>
      </c>
      <c r="AH159" s="434">
        <f t="shared" si="18"/>
        <v>0.14756121480880641</v>
      </c>
    </row>
    <row r="160" spans="1:34">
      <c r="A160" s="138">
        <f>'Input data'!A121</f>
        <v>2021</v>
      </c>
      <c r="B160" s="100">
        <f>'Recycling - Case 3'!AP101</f>
        <v>0.10924926416753436</v>
      </c>
      <c r="C160" s="473">
        <f>$B160*'Recycling - Case 3'!$AK101*'Recycling - Case 3'!BM101</f>
        <v>726.52645089241923</v>
      </c>
      <c r="D160" s="474">
        <f>$B160*'Recycling - Case 3'!$AK101*'Recycling - Case 3'!BN101</f>
        <v>758.7880231482826</v>
      </c>
      <c r="E160" s="474">
        <f>$B160*'Recycling - Case 3'!$AK101*'Recycling - Case 3'!BO101</f>
        <v>207.24804416109026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810.26864898102508</v>
      </c>
      <c r="J160" s="663">
        <f t="shared" si="19"/>
        <v>2502.8311671828174</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1.0948168080071419</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27.915375494694274</v>
      </c>
      <c r="R160" s="1181">
        <f t="shared" si="16"/>
        <v>29.010192302701416</v>
      </c>
      <c r="S160" s="430">
        <f>C160*'4C2 Open-burning '!$C$9*'4C2 Open-burning '!$C$11*$C$5</f>
        <v>2.8334531584804346</v>
      </c>
      <c r="T160" s="431">
        <f>D160*'4C2 Open-burning '!$C$9*'4C2 Open-burning '!$C$11*$C$5</f>
        <v>2.9592732902783019</v>
      </c>
      <c r="U160" s="431">
        <f>E160*'4C2 Open-burning '!$C$9*'4C2 Open-burning '!$C$11*$C$5</f>
        <v>0.80826737222825196</v>
      </c>
      <c r="V160" s="431">
        <f>F160*'4C2 Open-burning '!$C$9*'4C2 Open-burning '!$C$11*$C$5</f>
        <v>0</v>
      </c>
      <c r="W160" s="431">
        <f>G160*'4C2 Open-burning '!$C$9*'4C2 Open-burning '!$C$11*$C$5</f>
        <v>0</v>
      </c>
      <c r="X160" s="431">
        <f>H160*'4C2 Open-burning '!$C$9*'4C2 Open-burning '!$C$11*$C$5</f>
        <v>0</v>
      </c>
      <c r="Y160" s="431">
        <f>I160*'4C2 Open-burning '!$C$9*'4C2 Open-burning '!$C$11*$C$5</f>
        <v>3.1600477310259971</v>
      </c>
      <c r="Z160" s="432">
        <f t="shared" si="17"/>
        <v>9.7610415520129852</v>
      </c>
      <c r="AA160" s="1333">
        <f>C160*'4C2 Open-burning '!$C$10*'4C2 Open-burning '!$C$11*$C$5*C$15</f>
        <v>2.6154952232127094E-2</v>
      </c>
      <c r="AB160" s="433">
        <f>D160*'4C2 Open-burning '!$C$10*'4C2 Open-burning '!$C$11*$C$5*D$15</f>
        <v>2.731636883333817E-2</v>
      </c>
      <c r="AC160" s="433">
        <f>E160*'4C2 Open-burning '!$C$10*'4C2 Open-burning '!$C$11*$C$5*E$15</f>
        <v>1.6787091577048312E-2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6.5631760567463032E-2</v>
      </c>
      <c r="AH160" s="434">
        <f t="shared" si="18"/>
        <v>0.13589017320997659</v>
      </c>
    </row>
    <row r="161" spans="1:34">
      <c r="A161" s="138">
        <f>'Input data'!A122</f>
        <v>2022</v>
      </c>
      <c r="B161" s="100">
        <f>'Recycling - Case 3'!AP102</f>
        <v>9.6641165450532876E-2</v>
      </c>
      <c r="C161" s="473">
        <f>$B161*'Recycling - Case 3'!$AK102*'Recycling - Case 3'!BM102</f>
        <v>605.88971665983729</v>
      </c>
      <c r="D161" s="474">
        <f>$B161*'Recycling - Case 3'!$AK102*'Recycling - Case 3'!BN102</f>
        <v>632.79438730065942</v>
      </c>
      <c r="E161" s="474">
        <f>$B161*'Recycling - Case 3'!$AK102*'Recycling - Case 3'!BO102</f>
        <v>172.83535733740572</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675.72686658060536</v>
      </c>
      <c r="J161" s="663">
        <f t="shared" si="19"/>
        <v>2087.2463278785076</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0.91302697208487293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23.280142007435014</v>
      </c>
      <c r="R161" s="1181">
        <f t="shared" si="16"/>
        <v>24.193168979519886</v>
      </c>
      <c r="S161" s="430">
        <f>C161*'4C2 Open-burning '!$C$9*'4C2 Open-burning '!$C$11*$C$5</f>
        <v>2.3629698949733653</v>
      </c>
      <c r="T161" s="431">
        <f>D161*'4C2 Open-burning '!$C$9*'4C2 Open-burning '!$C$11*$C$5</f>
        <v>2.4678981104725715</v>
      </c>
      <c r="U161" s="431">
        <f>E161*'4C2 Open-burning '!$C$9*'4C2 Open-burning '!$C$11*$C$5</f>
        <v>0.67405789361588231</v>
      </c>
      <c r="V161" s="431">
        <f>F161*'4C2 Open-burning '!$C$9*'4C2 Open-burning '!$C$11*$C$5</f>
        <v>0</v>
      </c>
      <c r="W161" s="431">
        <f>G161*'4C2 Open-burning '!$C$9*'4C2 Open-burning '!$C$11*$C$5</f>
        <v>0</v>
      </c>
      <c r="X161" s="431">
        <f>H161*'4C2 Open-burning '!$C$9*'4C2 Open-burning '!$C$11*$C$5</f>
        <v>0</v>
      </c>
      <c r="Y161" s="431">
        <f>I161*'4C2 Open-burning '!$C$9*'4C2 Open-burning '!$C$11*$C$5</f>
        <v>2.6353347796643605</v>
      </c>
      <c r="Z161" s="432">
        <f t="shared" si="17"/>
        <v>8.1402606787261789</v>
      </c>
      <c r="AA161" s="1333">
        <f>C161*'4C2 Open-burning '!$C$10*'4C2 Open-burning '!$C$11*$C$5*C$15</f>
        <v>2.1812029799754142E-2</v>
      </c>
      <c r="AB161" s="433">
        <f>D161*'4C2 Open-burning '!$C$10*'4C2 Open-burning '!$C$11*$C$5*D$15</f>
        <v>2.2780597942823735E-2</v>
      </c>
      <c r="AC161" s="433">
        <f>E161*'4C2 Open-burning '!$C$10*'4C2 Open-burning '!$C$11*$C$5*E$15</f>
        <v>1.3999663944329865E-2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5.4733876193029031E-2</v>
      </c>
      <c r="AH161" s="434">
        <f t="shared" si="18"/>
        <v>0.11332616787993677</v>
      </c>
    </row>
    <row r="162" spans="1:34">
      <c r="A162" s="138">
        <f>'Input data'!A123</f>
        <v>2023</v>
      </c>
      <c r="B162" s="100">
        <f>'Recycling - Case 3'!AP103</f>
        <v>9.2891873964230418E-2</v>
      </c>
      <c r="C162" s="473">
        <f>$B162*'Recycling - Case 3'!$AK103*'Recycling - Case 3'!BM103</f>
        <v>575.18800519004856</v>
      </c>
      <c r="D162" s="474">
        <f>$B162*'Recycling - Case 3'!$AK103*'Recycling - Case 3'!BN103</f>
        <v>600.72935935182909</v>
      </c>
      <c r="E162" s="474">
        <f>$B162*'Recycling - Case 3'!$AK103*'Recycling - Case 3'!BO103</f>
        <v>164.07742478492111</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641.48635924123175</v>
      </c>
      <c r="J162" s="663">
        <f t="shared" si="19"/>
        <v>1981.4811485680307</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0.86676196726581567</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22.100488048578914</v>
      </c>
      <c r="R162" s="1181">
        <f t="shared" si="16"/>
        <v>22.96725001584473</v>
      </c>
      <c r="S162" s="430">
        <f>C162*'4C2 Open-burning '!$C$9*'4C2 Open-burning '!$C$11*$C$5</f>
        <v>2.2432332202411893</v>
      </c>
      <c r="T162" s="431">
        <f>D162*'4C2 Open-burning '!$C$9*'4C2 Open-burning '!$C$11*$C$5</f>
        <v>2.3428445014721331</v>
      </c>
      <c r="U162" s="431">
        <f>E162*'4C2 Open-burning '!$C$9*'4C2 Open-burning '!$C$11*$C$5</f>
        <v>0.63990195666119221</v>
      </c>
      <c r="V162" s="431">
        <f>F162*'4C2 Open-burning '!$C$9*'4C2 Open-burning '!$C$11*$C$5</f>
        <v>0</v>
      </c>
      <c r="W162" s="431">
        <f>G162*'4C2 Open-burning '!$C$9*'4C2 Open-burning '!$C$11*$C$5</f>
        <v>0</v>
      </c>
      <c r="X162" s="431">
        <f>H162*'4C2 Open-burning '!$C$9*'4C2 Open-burning '!$C$11*$C$5</f>
        <v>0</v>
      </c>
      <c r="Y162" s="431">
        <f>I162*'4C2 Open-burning '!$C$9*'4C2 Open-burning '!$C$11*$C$5</f>
        <v>2.501796801040804</v>
      </c>
      <c r="Z162" s="432">
        <f t="shared" si="17"/>
        <v>7.7277764794153185</v>
      </c>
      <c r="AA162" s="1333">
        <f>C162*'4C2 Open-burning '!$C$10*'4C2 Open-burning '!$C$11*$C$5*C$15</f>
        <v>2.0706768186841747E-2</v>
      </c>
      <c r="AB162" s="433">
        <f>D162*'4C2 Open-burning '!$C$10*'4C2 Open-burning '!$C$11*$C$5*D$15</f>
        <v>2.1626256936665842E-2</v>
      </c>
      <c r="AC162" s="433">
        <f>E162*'4C2 Open-burning '!$C$10*'4C2 Open-burning '!$C$11*$C$5*E$15</f>
        <v>1.3290271407578606E-2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5.1960395098539773E-2</v>
      </c>
      <c r="AH162" s="434">
        <f t="shared" si="18"/>
        <v>0.10758369162962597</v>
      </c>
    </row>
    <row r="163" spans="1:34">
      <c r="A163" s="138">
        <f>'Input data'!A124</f>
        <v>2024</v>
      </c>
      <c r="B163" s="100">
        <f>'Recycling - Case 3'!AP104</f>
        <v>8.8864543014720201E-2</v>
      </c>
      <c r="C163" s="473">
        <f>$B163*'Recycling - Case 3'!$AK104*'Recycling - Case 3'!BM104</f>
        <v>543.62103046567063</v>
      </c>
      <c r="D163" s="474">
        <f>$B163*'Recycling - Case 3'!$AK104*'Recycling - Case 3'!BN104</f>
        <v>567.76064593683827</v>
      </c>
      <c r="E163" s="474">
        <f>$B163*'Recycling - Case 3'!$AK104*'Recycling - Case 3'!BO104</f>
        <v>155.0726682978395</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606.28085511826168</v>
      </c>
      <c r="J163" s="663">
        <f t="shared" si="19"/>
        <v>1872.73519981861</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0.81919308045689887</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20.887588020534348</v>
      </c>
      <c r="R163" s="1181">
        <f t="shared" si="16"/>
        <v>21.706781100991247</v>
      </c>
      <c r="S163" s="430">
        <f>C163*'4C2 Open-burning '!$C$9*'4C2 Open-burning '!$C$11*$C$5</f>
        <v>2.1201220188161156</v>
      </c>
      <c r="T163" s="431">
        <f>D163*'4C2 Open-burning '!$C$9*'4C2 Open-burning '!$C$11*$C$5</f>
        <v>2.2142665191536692</v>
      </c>
      <c r="U163" s="431">
        <f>E163*'4C2 Open-burning '!$C$9*'4C2 Open-burning '!$C$11*$C$5</f>
        <v>0.60478340636157402</v>
      </c>
      <c r="V163" s="431">
        <f>F163*'4C2 Open-burning '!$C$9*'4C2 Open-burning '!$C$11*$C$5</f>
        <v>0</v>
      </c>
      <c r="W163" s="431">
        <f>G163*'4C2 Open-burning '!$C$9*'4C2 Open-burning '!$C$11*$C$5</f>
        <v>0</v>
      </c>
      <c r="X163" s="431">
        <f>H163*'4C2 Open-burning '!$C$9*'4C2 Open-burning '!$C$11*$C$5</f>
        <v>0</v>
      </c>
      <c r="Y163" s="431">
        <f>I163*'4C2 Open-burning '!$C$9*'4C2 Open-burning '!$C$11*$C$5</f>
        <v>2.3644953349612203</v>
      </c>
      <c r="Z163" s="432">
        <f t="shared" si="17"/>
        <v>7.3036672792925792</v>
      </c>
      <c r="AA163" s="1333">
        <f>C163*'4C2 Open-burning '!$C$10*'4C2 Open-burning '!$C$11*$C$5*C$15</f>
        <v>1.9570357096764142E-2</v>
      </c>
      <c r="AB163" s="433">
        <f>D163*'4C2 Open-burning '!$C$10*'4C2 Open-burning '!$C$11*$C$5*D$15</f>
        <v>2.0439383253726181E-2</v>
      </c>
      <c r="AC163" s="433">
        <f>E163*'4C2 Open-burning '!$C$10*'4C2 Open-burning '!$C$11*$C$5*E$15</f>
        <v>1.2560886132125E-2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4.9108749264579199E-2</v>
      </c>
      <c r="AH163" s="434">
        <f t="shared" si="18"/>
        <v>0.10167937574719452</v>
      </c>
    </row>
    <row r="164" spans="1:34">
      <c r="A164" s="138">
        <f>'Input data'!A125</f>
        <v>2025</v>
      </c>
      <c r="B164" s="100">
        <f>'Recycling - Case 3'!AP105</f>
        <v>8.4595522496775044E-2</v>
      </c>
      <c r="C164" s="473">
        <f>$B164*'Recycling - Case 3'!$AK105*'Recycling - Case 3'!BM105</f>
        <v>511.33829796113429</v>
      </c>
      <c r="D164" s="474">
        <f>$B164*'Recycling - Case 3'!$AK105*'Recycling - Case 3'!BN105</f>
        <v>534.04439135470579</v>
      </c>
      <c r="E164" s="474">
        <f>$B164*'Recycling - Case 3'!$AK105*'Recycling - Case 3'!BO105</f>
        <v>145.86373562440059</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570.27709225493288</v>
      </c>
      <c r="J164" s="663">
        <f t="shared" si="19"/>
        <v>1761.5235171951736</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0.77054560435888353</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19.647186382366947</v>
      </c>
      <c r="R164" s="1181">
        <f t="shared" si="16"/>
        <v>20.41773198672583</v>
      </c>
      <c r="S164" s="430">
        <f>C164*'4C2 Open-burning '!$C$9*'4C2 Open-burning '!$C$11*$C$5</f>
        <v>1.9942193620484236</v>
      </c>
      <c r="T164" s="431">
        <f>D164*'4C2 Open-burning '!$C$9*'4C2 Open-burning '!$C$11*$C$5</f>
        <v>2.0827731262833526</v>
      </c>
      <c r="U164" s="431">
        <f>E164*'4C2 Open-burning '!$C$9*'4C2 Open-burning '!$C$11*$C$5</f>
        <v>0.56886856893516224</v>
      </c>
      <c r="V164" s="431">
        <f>F164*'4C2 Open-burning '!$C$9*'4C2 Open-burning '!$C$11*$C$5</f>
        <v>0</v>
      </c>
      <c r="W164" s="431">
        <f>G164*'4C2 Open-burning '!$C$9*'4C2 Open-burning '!$C$11*$C$5</f>
        <v>0</v>
      </c>
      <c r="X164" s="431">
        <f>H164*'4C2 Open-burning '!$C$9*'4C2 Open-burning '!$C$11*$C$5</f>
        <v>0</v>
      </c>
      <c r="Y164" s="431">
        <f>I164*'4C2 Open-burning '!$C$9*'4C2 Open-burning '!$C$11*$C$5</f>
        <v>2.2240806597942382</v>
      </c>
      <c r="Z164" s="432">
        <f t="shared" si="17"/>
        <v>6.8699417170611774</v>
      </c>
      <c r="AA164" s="1333">
        <f>C164*'4C2 Open-burning '!$C$10*'4C2 Open-burning '!$C$11*$C$5*C$15</f>
        <v>1.8408178726600832E-2</v>
      </c>
      <c r="AB164" s="433">
        <f>D164*'4C2 Open-burning '!$C$10*'4C2 Open-burning '!$C$11*$C$5*D$15</f>
        <v>1.9225598088769408E-2</v>
      </c>
      <c r="AC164" s="433">
        <f>E164*'4C2 Open-burning '!$C$10*'4C2 Open-burning '!$C$11*$C$5*E$15</f>
        <v>1.1814962585576447E-2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4.6192444472649564E-2</v>
      </c>
      <c r="AH164" s="434">
        <f t="shared" si="18"/>
        <v>9.5641183873596242E-2</v>
      </c>
    </row>
    <row r="165" spans="1:34">
      <c r="A165" s="138">
        <f>'Input data'!A126</f>
        <v>2026</v>
      </c>
      <c r="B165" s="100">
        <f>'Recycling - Case 3'!AP106</f>
        <v>8.0144387609240655E-2</v>
      </c>
      <c r="C165" s="473">
        <f>$B165*'Recycling - Case 3'!$AK106*'Recycling - Case 3'!BM106</f>
        <v>478.53905747106467</v>
      </c>
      <c r="D165" s="474">
        <f>$B165*'Recycling - Case 3'!$AK106*'Recycling - Case 3'!BN106</f>
        <v>499.78869313249442</v>
      </c>
      <c r="E165" s="474">
        <f>$B165*'Recycling - Case 3'!$AK106*'Recycling - Case 3'!BO106</f>
        <v>136.50746451660203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533.69728673395309</v>
      </c>
      <c r="J165" s="663">
        <f t="shared" si="19"/>
        <v>1648.5325018541143</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0.72111979235398249</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18.386938922558151</v>
      </c>
      <c r="R165" s="1181">
        <f t="shared" si="16"/>
        <v>19.108058714912133</v>
      </c>
      <c r="S165" s="430">
        <f>C165*'4C2 Open-burning '!$C$9*'4C2 Open-burning '!$C$11*$C$5</f>
        <v>1.8663023241371519</v>
      </c>
      <c r="T165" s="431">
        <f>D165*'4C2 Open-burning '!$C$9*'4C2 Open-burning '!$C$11*$C$5</f>
        <v>1.949175903216728</v>
      </c>
      <c r="U165" s="431">
        <f>E165*'4C2 Open-burning '!$C$9*'4C2 Open-burning '!$C$11*$C$5</f>
        <v>0.53237911161474782</v>
      </c>
      <c r="V165" s="431">
        <f>F165*'4C2 Open-burning '!$C$9*'4C2 Open-burning '!$C$11*$C$5</f>
        <v>0</v>
      </c>
      <c r="W165" s="431">
        <f>G165*'4C2 Open-burning '!$C$9*'4C2 Open-burning '!$C$11*$C$5</f>
        <v>0</v>
      </c>
      <c r="X165" s="431">
        <f>H165*'4C2 Open-burning '!$C$9*'4C2 Open-burning '!$C$11*$C$5</f>
        <v>0</v>
      </c>
      <c r="Y165" s="431">
        <f>I165*'4C2 Open-burning '!$C$9*'4C2 Open-burning '!$C$11*$C$5</f>
        <v>2.0814194182624166</v>
      </c>
      <c r="Z165" s="432">
        <f t="shared" si="17"/>
        <v>6.4292767572310439</v>
      </c>
      <c r="AA165" s="1333">
        <f>C165*'4C2 Open-burning '!$C$10*'4C2 Open-burning '!$C$11*$C$5*C$15</f>
        <v>1.7227406068958326E-2</v>
      </c>
      <c r="AB165" s="433">
        <f>D165*'4C2 Open-burning '!$C$10*'4C2 Open-burning '!$C$11*$C$5*D$15</f>
        <v>1.7992392952769796E-2</v>
      </c>
      <c r="AC165" s="433">
        <f>E165*'4C2 Open-burning '!$C$10*'4C2 Open-burning '!$C$11*$C$5*E$15</f>
        <v>1.1057104625844765E-2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4.3229480225450201E-2</v>
      </c>
      <c r="AH165" s="434">
        <f t="shared" si="18"/>
        <v>8.9506383873023093E-2</v>
      </c>
    </row>
    <row r="166" spans="1:34">
      <c r="A166" s="138">
        <f>'Input data'!A127</f>
        <v>2027</v>
      </c>
      <c r="B166" s="100">
        <f>'Recycling - Case 3'!AP107</f>
        <v>7.5494416046835391E-2</v>
      </c>
      <c r="C166" s="473">
        <f>$B166*'Recycling - Case 3'!$AK107*'Recycling - Case 3'!BM107</f>
        <v>445.17569925650093</v>
      </c>
      <c r="D166" s="474">
        <f>$B166*'Recycling - Case 3'!$AK107*'Recycling - Case 3'!BN107</f>
        <v>464.94382740995866</v>
      </c>
      <c r="E166" s="474">
        <f>$B166*'Recycling - Case 3'!$AK107*'Recycling - Case 3'!BO107</f>
        <v>126.9902738787101</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496.48834113702594</v>
      </c>
      <c r="J166" s="663">
        <f t="shared" si="19"/>
        <v>1533.5981416821955</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0.67084390040262909</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17.105016328852816</v>
      </c>
      <c r="R166" s="1181">
        <f t="shared" si="16"/>
        <v>17.775860229255446</v>
      </c>
      <c r="S166" s="430">
        <f>C166*'4C2 Open-burning '!$C$9*'4C2 Open-burning '!$C$11*$C$5</f>
        <v>1.7361852271003535</v>
      </c>
      <c r="T166" s="431">
        <f>D166*'4C2 Open-burning '!$C$9*'4C2 Open-burning '!$C$11*$C$5</f>
        <v>1.8132809268988388</v>
      </c>
      <c r="U166" s="431">
        <f>E166*'4C2 Open-burning '!$C$9*'4C2 Open-burning '!$C$11*$C$5</f>
        <v>0.49526206812696932</v>
      </c>
      <c r="V166" s="431">
        <f>F166*'4C2 Open-burning '!$C$9*'4C2 Open-burning '!$C$11*$C$5</f>
        <v>0</v>
      </c>
      <c r="W166" s="431">
        <f>G166*'4C2 Open-burning '!$C$9*'4C2 Open-burning '!$C$11*$C$5</f>
        <v>0</v>
      </c>
      <c r="X166" s="431">
        <f>H166*'4C2 Open-burning '!$C$9*'4C2 Open-burning '!$C$11*$C$5</f>
        <v>0</v>
      </c>
      <c r="Y166" s="431">
        <f>I166*'4C2 Open-burning '!$C$9*'4C2 Open-burning '!$C$11*$C$5</f>
        <v>1.9363045304344009</v>
      </c>
      <c r="Z166" s="432">
        <f t="shared" si="17"/>
        <v>5.9810327525605631</v>
      </c>
      <c r="AA166" s="1333">
        <f>C166*'4C2 Open-burning '!$C$10*'4C2 Open-burning '!$C$11*$C$5*C$15</f>
        <v>1.6026325173234032E-2</v>
      </c>
      <c r="AB166" s="433">
        <f>D166*'4C2 Open-burning '!$C$10*'4C2 Open-burning '!$C$11*$C$5*D$15</f>
        <v>1.6737977786758514E-2</v>
      </c>
      <c r="AC166" s="433">
        <f>E166*'4C2 Open-burning '!$C$10*'4C2 Open-burning '!$C$11*$C$5*E$15</f>
        <v>1.0286212184175516E-2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4.0215555632099102E-2</v>
      </c>
      <c r="AH166" s="434">
        <f t="shared" si="18"/>
        <v>8.3266070776267159E-2</v>
      </c>
    </row>
    <row r="167" spans="1:34">
      <c r="A167" s="138">
        <f>'Input data'!A128</f>
        <v>2028</v>
      </c>
      <c r="B167" s="100">
        <f>'Recycling - Case 3'!AP108</f>
        <v>7.063083491042417E-2</v>
      </c>
      <c r="C167" s="473">
        <f>$B167*'Recycling - Case 3'!$AK108*'Recycling - Case 3'!BM108</f>
        <v>411.20969737061461</v>
      </c>
      <c r="D167" s="474">
        <f>$B167*'Recycling - Case 3'!$AK108*'Recycling - Case 3'!BN108</f>
        <v>429.46955748684076</v>
      </c>
      <c r="E167" s="474">
        <f>$B167*'Recycling - Case 3'!$AK108*'Recycling - Case 3'!BO108</f>
        <v>117.30117384639179</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458.60728887036959</v>
      </c>
      <c r="J167" s="663">
        <f t="shared" si="19"/>
        <v>1416.5877175742166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0.61965987300790315</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15.799938316161972</v>
      </c>
      <c r="R167" s="1181">
        <f t="shared" si="16"/>
        <v>16.419598189169875</v>
      </c>
      <c r="S167" s="430">
        <f>C167*'4C2 Open-burning '!$C$9*'4C2 Open-burning '!$C$11*$C$5</f>
        <v>1.603717819745397</v>
      </c>
      <c r="T167" s="431">
        <f>D167*'4C2 Open-burning '!$C$9*'4C2 Open-burning '!$C$11*$C$5</f>
        <v>1.6749312741986788</v>
      </c>
      <c r="U167" s="431">
        <f>E167*'4C2 Open-burning '!$C$9*'4C2 Open-burning '!$C$11*$C$5</f>
        <v>0.45747457800092789</v>
      </c>
      <c r="V167" s="431">
        <f>F167*'4C2 Open-burning '!$C$9*'4C2 Open-burning '!$C$11*$C$5</f>
        <v>0</v>
      </c>
      <c r="W167" s="431">
        <f>G167*'4C2 Open-burning '!$C$9*'4C2 Open-burning '!$C$11*$C$5</f>
        <v>0</v>
      </c>
      <c r="X167" s="431">
        <f>H167*'4C2 Open-burning '!$C$9*'4C2 Open-burning '!$C$11*$C$5</f>
        <v>0</v>
      </c>
      <c r="Y167" s="431">
        <f>I167*'4C2 Open-burning '!$C$9*'4C2 Open-burning '!$C$11*$C$5</f>
        <v>1.7885684265944413</v>
      </c>
      <c r="Z167" s="432">
        <f t="shared" si="17"/>
        <v>5.524692098539445</v>
      </c>
      <c r="AA167" s="1333">
        <f>C167*'4C2 Open-burning '!$C$10*'4C2 Open-burning '!$C$11*$C$5*C$15</f>
        <v>1.4803549105342123E-2</v>
      </c>
      <c r="AB167" s="433">
        <f>D167*'4C2 Open-burning '!$C$10*'4C2 Open-burning '!$C$11*$C$5*D$15</f>
        <v>1.5460904069526264E-2</v>
      </c>
      <c r="AC167" s="433">
        <f>E167*'4C2 Open-burning '!$C$10*'4C2 Open-burning '!$C$11*$C$5*E$15</f>
        <v>9.5013950815577338E-3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3.7147190398499931E-2</v>
      </c>
      <c r="AH167" s="434">
        <f t="shared" si="18"/>
        <v>7.6913038654926047E-2</v>
      </c>
    </row>
    <row r="168" spans="1:34">
      <c r="A168" s="138">
        <f>'Input data'!A129</f>
        <v>2029</v>
      </c>
      <c r="B168" s="100">
        <f>'Recycling - Case 3'!AP109</f>
        <v>6.5535803895534067E-2</v>
      </c>
      <c r="C168" s="473">
        <f>$B168*'Recycling - Case 3'!$AK109*'Recycling - Case 3'!BM109</f>
        <v>376.59683093406954</v>
      </c>
      <c r="D168" s="474">
        <f>$B168*'Recycling - Case 3'!$AK109*'Recycling - Case 3'!BN109</f>
        <v>393.31969884560237</v>
      </c>
      <c r="E168" s="474">
        <f>$B168*'Recycling - Case 3'!$AK109*'Recycling - Case 3'!BO109</f>
        <v>107.42755002585284</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420.00481198814396</v>
      </c>
      <c r="J168" s="663">
        <f t="shared" si="19"/>
        <v>1297.3488917936688</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0.56750107286857121</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14.470005782615534</v>
      </c>
      <c r="R168" s="1181">
        <f t="shared" si="16"/>
        <v>15.037506855484105</v>
      </c>
      <c r="S168" s="430">
        <f>C168*'4C2 Open-burning '!$C$9*'4C2 Open-burning '!$C$11*$C$5</f>
        <v>1.4687276406428711</v>
      </c>
      <c r="T168" s="431">
        <f>D168*'4C2 Open-burning '!$C$9*'4C2 Open-burning '!$C$11*$C$5</f>
        <v>1.5339468254978492</v>
      </c>
      <c r="U168" s="431">
        <f>E168*'4C2 Open-burning '!$C$9*'4C2 Open-burning '!$C$11*$C$5</f>
        <v>0.41896744510082606</v>
      </c>
      <c r="V168" s="431">
        <f>F168*'4C2 Open-burning '!$C$9*'4C2 Open-burning '!$C$11*$C$5</f>
        <v>0</v>
      </c>
      <c r="W168" s="431">
        <f>G168*'4C2 Open-burning '!$C$9*'4C2 Open-burning '!$C$11*$C$5</f>
        <v>0</v>
      </c>
      <c r="X168" s="431">
        <f>H168*'4C2 Open-burning '!$C$9*'4C2 Open-burning '!$C$11*$C$5</f>
        <v>0</v>
      </c>
      <c r="Y168" s="431">
        <f>I168*'4C2 Open-burning '!$C$9*'4C2 Open-burning '!$C$11*$C$5</f>
        <v>1.6380187667537613</v>
      </c>
      <c r="Z168" s="432">
        <f t="shared" si="17"/>
        <v>5.0596606779953079</v>
      </c>
      <c r="AA168" s="1333">
        <f>C168*'4C2 Open-burning '!$C$10*'4C2 Open-burning '!$C$11*$C$5*C$15</f>
        <v>1.3557485913626502E-2</v>
      </c>
      <c r="AB168" s="433">
        <f>D168*'4C2 Open-burning '!$C$10*'4C2 Open-burning '!$C$11*$C$5*D$15</f>
        <v>1.4159509158441686E-2</v>
      </c>
      <c r="AC168" s="433">
        <f>E168*'4C2 Open-burning '!$C$10*'4C2 Open-burning '!$C$11*$C$5*E$15</f>
        <v>8.7016315520940801E-3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3.4020389771039661E-2</v>
      </c>
      <c r="AH168" s="434">
        <f t="shared" si="18"/>
        <v>7.043901639520192E-2</v>
      </c>
    </row>
    <row r="169" spans="1:34">
      <c r="A169" s="138">
        <f>'Input data'!A130</f>
        <v>2030</v>
      </c>
      <c r="B169" s="100">
        <f>'Recycling - Case 3'!AP110</f>
        <v>6.0189890449675855E-2</v>
      </c>
      <c r="C169" s="473">
        <f>$B169*'Recycling - Case 3'!$AK110*'Recycling - Case 3'!BM110</f>
        <v>341.29206022626352</v>
      </c>
      <c r="D169" s="474">
        <f>$B169*'Recycling - Case 3'!$AK110*'Recycling - Case 3'!BN110</f>
        <v>356.44721176660636</v>
      </c>
      <c r="E169" s="474">
        <f>$B169*'Recycling - Case 3'!$AK110*'Recycling - Case 3'!BO110</f>
        <v>97.356554441643894</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380.6306793204887</v>
      </c>
      <c r="J169" s="663">
        <f t="shared" si="19"/>
        <v>1175.7265057550023</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0.51429962875560564</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13.113488163949475</v>
      </c>
      <c r="R169" s="1181">
        <f t="shared" si="16"/>
        <v>13.62778779270508</v>
      </c>
      <c r="S169" s="430">
        <f>C169*'4C2 Open-burning '!$C$9*'4C2 Open-burning '!$C$11*$C$5</f>
        <v>1.3310390348824277</v>
      </c>
      <c r="T169" s="431">
        <f>D169*'4C2 Open-burning '!$C$9*'4C2 Open-burning '!$C$11*$C$5</f>
        <v>1.3901441258897647</v>
      </c>
      <c r="U169" s="431">
        <f>E169*'4C2 Open-burning '!$C$9*'4C2 Open-burning '!$C$11*$C$5</f>
        <v>0.37969056232241116</v>
      </c>
      <c r="V169" s="431">
        <f>F169*'4C2 Open-burning '!$C$9*'4C2 Open-burning '!$C$11*$C$5</f>
        <v>0</v>
      </c>
      <c r="W169" s="431">
        <f>G169*'4C2 Open-burning '!$C$9*'4C2 Open-burning '!$C$11*$C$5</f>
        <v>0</v>
      </c>
      <c r="X169" s="431">
        <f>H169*'4C2 Open-burning '!$C$9*'4C2 Open-burning '!$C$11*$C$5</f>
        <v>0</v>
      </c>
      <c r="Y169" s="431">
        <f>I169*'4C2 Open-burning '!$C$9*'4C2 Open-burning '!$C$11*$C$5</f>
        <v>1.4844596493499058</v>
      </c>
      <c r="Z169" s="432">
        <f t="shared" si="17"/>
        <v>4.5853333724445093</v>
      </c>
      <c r="AA169" s="1333">
        <f>C169*'4C2 Open-burning '!$C$10*'4C2 Open-burning '!$C$11*$C$5*C$15</f>
        <v>1.2286514168145485E-2</v>
      </c>
      <c r="AB169" s="433">
        <f>D169*'4C2 Open-burning '!$C$10*'4C2 Open-burning '!$C$11*$C$5*D$15</f>
        <v>1.2832099623597829E-2</v>
      </c>
      <c r="AC169" s="433">
        <f>E169*'4C2 Open-burning '!$C$10*'4C2 Open-burning '!$C$11*$C$5*E$15</f>
        <v>7.885880909773154E-3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3.0831085024959584E-2</v>
      </c>
      <c r="AH169" s="434">
        <f t="shared" si="18"/>
        <v>6.3835579726476049E-2</v>
      </c>
    </row>
    <row r="170" spans="1:34">
      <c r="A170" s="138">
        <f>'Input data'!A131</f>
        <v>2031</v>
      </c>
      <c r="B170" s="100">
        <f>'Recycling - Case 3'!AP111</f>
        <v>5.417763457841953E-2</v>
      </c>
      <c r="C170" s="473">
        <f>$B170*'Recycling - Case 3'!$AK111*'Recycling - Case 3'!BM111</f>
        <v>300.97066992664952</v>
      </c>
      <c r="D170" s="474">
        <f>$B170*'Recycling - Case 3'!$AK111*'Recycling - Case 3'!BN111</f>
        <v>314.33534096210502</v>
      </c>
      <c r="E170" s="474">
        <f>$B170*'Recycling - Case 3'!$AK111*'Recycling - Case 3'!BO111</f>
        <v>85.854524106497351</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335.66169243367449</v>
      </c>
      <c r="J170" s="663">
        <f t="shared" si="19"/>
        <v>1036.8222274289265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0.45353854322594717</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11.564216627724953</v>
      </c>
      <c r="R170" s="1181">
        <f t="shared" si="16"/>
        <v>12.017755170950901</v>
      </c>
      <c r="S170" s="430">
        <f>C170*'4C2 Open-burning '!$C$9*'4C2 Open-burning '!$C$11*$C$5</f>
        <v>1.1737856127139332</v>
      </c>
      <c r="T170" s="431">
        <f>D170*'4C2 Open-burning '!$C$9*'4C2 Open-burning '!$C$11*$C$5</f>
        <v>1.2259078297522095</v>
      </c>
      <c r="U170" s="431">
        <f>E170*'4C2 Open-burning '!$C$9*'4C2 Open-burning '!$C$11*$C$5</f>
        <v>0.33483264401533969</v>
      </c>
      <c r="V170" s="431">
        <f>F170*'4C2 Open-burning '!$C$9*'4C2 Open-burning '!$C$11*$C$5</f>
        <v>0</v>
      </c>
      <c r="W170" s="431">
        <f>G170*'4C2 Open-burning '!$C$9*'4C2 Open-burning '!$C$11*$C$5</f>
        <v>0</v>
      </c>
      <c r="X170" s="431">
        <f>H170*'4C2 Open-burning '!$C$9*'4C2 Open-burning '!$C$11*$C$5</f>
        <v>0</v>
      </c>
      <c r="Y170" s="431">
        <f>I170*'4C2 Open-burning '!$C$9*'4C2 Open-burning '!$C$11*$C$5</f>
        <v>1.3090806004913302</v>
      </c>
      <c r="Z170" s="432">
        <f t="shared" si="17"/>
        <v>4.0436066869728133</v>
      </c>
      <c r="AA170" s="1333">
        <f>C170*'4C2 Open-burning '!$C$10*'4C2 Open-burning '!$C$11*$C$5*C$15</f>
        <v>1.0834944117359383E-2</v>
      </c>
      <c r="AB170" s="433">
        <f>D170*'4C2 Open-burning '!$C$10*'4C2 Open-burning '!$C$11*$C$5*D$15</f>
        <v>1.1316072274635781E-2</v>
      </c>
      <c r="AC170" s="433">
        <f>E170*'4C2 Open-burning '!$C$10*'4C2 Open-burning '!$C$11*$C$5*E$15</f>
        <v>6.9542164526262855E-3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2.718859708712763E-2</v>
      </c>
      <c r="AH170" s="434">
        <f t="shared" si="18"/>
        <v>5.6293829931749084E-2</v>
      </c>
    </row>
    <row r="171" spans="1:34">
      <c r="A171" s="138">
        <f>'Input data'!A132</f>
        <v>2032</v>
      </c>
      <c r="B171" s="100">
        <f>'Recycling - Case 3'!AP112</f>
        <v>4.7964051092391609E-2</v>
      </c>
      <c r="C171" s="473">
        <f>$B171*'Recycling - Case 3'!$AK112*'Recycling - Case 3'!BM112</f>
        <v>260.92915358384994</v>
      </c>
      <c r="D171" s="474">
        <f>$B171*'Recycling - Case 3'!$AK112*'Recycling - Case 3'!BN112</f>
        <v>272.51577198111073</v>
      </c>
      <c r="E171" s="474">
        <f>$B171*'Recycling - Case 3'!$AK112*'Recycling - Case 3'!BO112</f>
        <v>74.43233027295399</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291.00483883890286</v>
      </c>
      <c r="J171" s="663">
        <f t="shared" si="19"/>
        <v>898.88209467681747</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0.39319920519311768</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10.025698707677881</v>
      </c>
      <c r="R171" s="1181">
        <f t="shared" si="16"/>
        <v>10.418897912871</v>
      </c>
      <c r="S171" s="430">
        <f>C171*'4C2 Open-burning '!$C$9*'4C2 Open-burning '!$C$11*$C$5</f>
        <v>1.0176236989770147</v>
      </c>
      <c r="T171" s="431">
        <f>D171*'4C2 Open-burning '!$C$9*'4C2 Open-burning '!$C$11*$C$5</f>
        <v>1.0628115107263316</v>
      </c>
      <c r="U171" s="431">
        <f>E171*'4C2 Open-burning '!$C$9*'4C2 Open-burning '!$C$11*$C$5</f>
        <v>0.29028608806452055</v>
      </c>
      <c r="V171" s="431">
        <f>F171*'4C2 Open-burning '!$C$9*'4C2 Open-burning '!$C$11*$C$5</f>
        <v>0</v>
      </c>
      <c r="W171" s="431">
        <f>G171*'4C2 Open-burning '!$C$9*'4C2 Open-burning '!$C$11*$C$5</f>
        <v>0</v>
      </c>
      <c r="X171" s="431">
        <f>H171*'4C2 Open-burning '!$C$9*'4C2 Open-burning '!$C$11*$C$5</f>
        <v>0</v>
      </c>
      <c r="Y171" s="431">
        <f>I171*'4C2 Open-burning '!$C$9*'4C2 Open-burning '!$C$11*$C$5</f>
        <v>1.1349188714717209</v>
      </c>
      <c r="Z171" s="432">
        <f t="shared" si="17"/>
        <v>3.5056401692395878</v>
      </c>
      <c r="AA171" s="1333">
        <f>C171*'4C2 Open-burning '!$C$10*'4C2 Open-burning '!$C$11*$C$5*C$15</f>
        <v>9.3934495290185979E-3</v>
      </c>
      <c r="AB171" s="433">
        <f>D171*'4C2 Open-burning '!$C$10*'4C2 Open-burning '!$C$11*$C$5*D$15</f>
        <v>9.8105677913199879E-3</v>
      </c>
      <c r="AC171" s="433">
        <f>E171*'4C2 Open-burning '!$C$10*'4C2 Open-burning '!$C$11*$C$5*E$15</f>
        <v>6.0290187521092721E-3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2.3571391945951127E-2</v>
      </c>
      <c r="AH171" s="434">
        <f t="shared" si="18"/>
        <v>4.8804428018398988E-2</v>
      </c>
    </row>
    <row r="172" spans="1:34">
      <c r="A172" s="138">
        <f>'Input data'!A133</f>
        <v>2033</v>
      </c>
      <c r="B172" s="100">
        <f>'Recycling - Case 3'!AP113</f>
        <v>4.7643780310342068E-2</v>
      </c>
      <c r="C172" s="473">
        <f>$B172*'Recycling - Case 3'!$AK113*'Recycling - Case 3'!BM113</f>
        <v>260.17626967941806</v>
      </c>
      <c r="D172" s="474">
        <f>$B172*'Recycling - Case 3'!$AK113*'Recycling - Case 3'!BN113</f>
        <v>271.72945609570513</v>
      </c>
      <c r="E172" s="474">
        <f>$B172*'Recycling - Case 3'!$AK113*'Recycling - Case 3'!BO113</f>
        <v>74.217563533928569</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290.16517467618138</v>
      </c>
      <c r="J172" s="663">
        <f t="shared" si="19"/>
        <v>896.28846398523319</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0.39206466982687244</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9.9967705979437991</v>
      </c>
      <c r="R172" s="1181">
        <f t="shared" si="16"/>
        <v>10.388835267770672</v>
      </c>
      <c r="S172" s="430">
        <f>C172*'4C2 Open-burning '!$C$9*'4C2 Open-burning '!$C$11*$C$5</f>
        <v>1.0146874517497304</v>
      </c>
      <c r="T172" s="431">
        <f>D172*'4C2 Open-burning '!$C$9*'4C2 Open-burning '!$C$11*$C$5</f>
        <v>1.05974487877325</v>
      </c>
      <c r="U172" s="431">
        <f>E172*'4C2 Open-burning '!$C$9*'4C2 Open-burning '!$C$11*$C$5</f>
        <v>0.2894484977823214</v>
      </c>
      <c r="V172" s="431">
        <f>F172*'4C2 Open-burning '!$C$9*'4C2 Open-burning '!$C$11*$C$5</f>
        <v>0</v>
      </c>
      <c r="W172" s="431">
        <f>G172*'4C2 Open-burning '!$C$9*'4C2 Open-burning '!$C$11*$C$5</f>
        <v>0</v>
      </c>
      <c r="X172" s="431">
        <f>H172*'4C2 Open-burning '!$C$9*'4C2 Open-burning '!$C$11*$C$5</f>
        <v>0</v>
      </c>
      <c r="Y172" s="431">
        <f>I172*'4C2 Open-burning '!$C$9*'4C2 Open-burning '!$C$11*$C$5</f>
        <v>1.1316441812371074</v>
      </c>
      <c r="Z172" s="432">
        <f t="shared" si="17"/>
        <v>3.4955250095424093</v>
      </c>
      <c r="AA172" s="1333">
        <f>C172*'4C2 Open-burning '!$C$10*'4C2 Open-burning '!$C$11*$C$5*C$15</f>
        <v>9.36634570845905E-3</v>
      </c>
      <c r="AB172" s="433">
        <f>D172*'4C2 Open-burning '!$C$10*'4C2 Open-burning '!$C$11*$C$5*D$15</f>
        <v>9.7822604194453856E-3</v>
      </c>
      <c r="AC172" s="433">
        <f>E172*'4C2 Open-burning '!$C$10*'4C2 Open-burning '!$C$11*$C$5*E$15</f>
        <v>6.0116226462482141E-3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2.3503379148770692E-2</v>
      </c>
      <c r="AH172" s="434">
        <f t="shared" si="18"/>
        <v>4.8663607922923346E-2</v>
      </c>
    </row>
    <row r="173" spans="1:34">
      <c r="A173" s="138">
        <f>'Input data'!A134</f>
        <v>2034</v>
      </c>
      <c r="B173" s="100">
        <f>'Recycling - Case 3'!AP114</f>
        <v>4.7335391510013855E-2</v>
      </c>
      <c r="C173" s="473">
        <f>$B173*'Recycling - Case 3'!$AK114*'Recycling - Case 3'!BM114</f>
        <v>259.45507442955955</v>
      </c>
      <c r="D173" s="474">
        <f>$B173*'Recycling - Case 3'!$AK114*'Recycling - Case 3'!BN114</f>
        <v>270.97623600678492</v>
      </c>
      <c r="E173" s="474">
        <f>$B173*'Recycling - Case 3'!$AK114*'Recycling - Case 3'!BO114</f>
        <v>74.011836261634699</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289.36085172271339</v>
      </c>
      <c r="J173" s="663">
        <f t="shared" si="19"/>
        <v>893.80399842069255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0.39097788670916189</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9.9690600635509199</v>
      </c>
      <c r="R173" s="1181">
        <f t="shared" si="16"/>
        <v>10.360037950260082</v>
      </c>
      <c r="S173" s="430">
        <f>C173*'4C2 Open-burning '!$C$9*'4C2 Open-burning '!$C$11*$C$5</f>
        <v>1.011874790275282</v>
      </c>
      <c r="T173" s="431">
        <f>D173*'4C2 Open-burning '!$C$9*'4C2 Open-burning '!$C$11*$C$5</f>
        <v>1.0568073204264612</v>
      </c>
      <c r="U173" s="431">
        <f>E173*'4C2 Open-burning '!$C$9*'4C2 Open-burning '!$C$11*$C$5</f>
        <v>0.2886461614203753</v>
      </c>
      <c r="V173" s="431">
        <f>F173*'4C2 Open-burning '!$C$9*'4C2 Open-burning '!$C$11*$C$5</f>
        <v>0</v>
      </c>
      <c r="W173" s="431">
        <f>G173*'4C2 Open-burning '!$C$9*'4C2 Open-burning '!$C$11*$C$5</f>
        <v>0</v>
      </c>
      <c r="X173" s="431">
        <f>H173*'4C2 Open-burning '!$C$9*'4C2 Open-burning '!$C$11*$C$5</f>
        <v>0</v>
      </c>
      <c r="Y173" s="431">
        <f>I173*'4C2 Open-burning '!$C$9*'4C2 Open-burning '!$C$11*$C$5</f>
        <v>1.1285073217185821</v>
      </c>
      <c r="Z173" s="432">
        <f t="shared" si="17"/>
        <v>3.4858355938407009</v>
      </c>
      <c r="AA173" s="1333">
        <f>C173*'4C2 Open-burning '!$C$10*'4C2 Open-burning '!$C$11*$C$5*C$15</f>
        <v>9.3403826794641442E-3</v>
      </c>
      <c r="AB173" s="433">
        <f>D173*'4C2 Open-burning '!$C$10*'4C2 Open-burning '!$C$11*$C$5*D$15</f>
        <v>9.7551444962442561E-3</v>
      </c>
      <c r="AC173" s="433">
        <f>E173*'4C2 Open-burning '!$C$10*'4C2 Open-burning '!$C$11*$C$5*E$15</f>
        <v>5.9949587371924103E-3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2.3438228989539785E-2</v>
      </c>
      <c r="AH173" s="434">
        <f t="shared" si="18"/>
        <v>4.8528714902440595E-2</v>
      </c>
    </row>
    <row r="174" spans="1:34">
      <c r="A174" s="138">
        <f>'Input data'!A135</f>
        <v>2035</v>
      </c>
      <c r="B174" s="100">
        <f>'Recycling - Case 3'!AP115</f>
        <v>4.7037686229060238E-2</v>
      </c>
      <c r="C174" s="473">
        <f>$B174*'Recycling - Case 3'!$AK115*'Recycling - Case 3'!BM115</f>
        <v>258.76237274601408</v>
      </c>
      <c r="D174" s="474">
        <f>$B174*'Recycling - Case 3'!$AK115*'Recycling - Case 3'!BN115</f>
        <v>270.252774747469</v>
      </c>
      <c r="E174" s="474">
        <f>$B174*'Recycling - Case 3'!$AK115*'Recycling - Case 3'!BO115</f>
        <v>73.814237029114608</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288.58830661223072</v>
      </c>
      <c r="J174" s="663">
        <f t="shared" si="19"/>
        <v>891.41769113482837</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0.38993404109948199</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9.9424443394045721</v>
      </c>
      <c r="R174" s="1181">
        <f t="shared" si="16"/>
        <v>10.332378380504053</v>
      </c>
      <c r="S174" s="430">
        <f>C174*'4C2 Open-burning '!$C$9*'4C2 Open-burning '!$C$11*$C$5</f>
        <v>1.0091732537094549</v>
      </c>
      <c r="T174" s="431">
        <f>D174*'4C2 Open-burning '!$C$9*'4C2 Open-burning '!$C$11*$C$5</f>
        <v>1.053985821515129</v>
      </c>
      <c r="U174" s="431">
        <f>E174*'4C2 Open-burning '!$C$9*'4C2 Open-burning '!$C$11*$C$5</f>
        <v>0.28787552441354697</v>
      </c>
      <c r="V174" s="431">
        <f>F174*'4C2 Open-burning '!$C$9*'4C2 Open-burning '!$C$11*$C$5</f>
        <v>0</v>
      </c>
      <c r="W174" s="431">
        <f>G174*'4C2 Open-burning '!$C$9*'4C2 Open-burning '!$C$11*$C$5</f>
        <v>0</v>
      </c>
      <c r="X174" s="431">
        <f>H174*'4C2 Open-burning '!$C$9*'4C2 Open-burning '!$C$11*$C$5</f>
        <v>0</v>
      </c>
      <c r="Y174" s="431">
        <f>I174*'4C2 Open-burning '!$C$9*'4C2 Open-burning '!$C$11*$C$5</f>
        <v>1.1254943957876997</v>
      </c>
      <c r="Z174" s="432">
        <f t="shared" si="17"/>
        <v>3.4765289954258303</v>
      </c>
      <c r="AA174" s="1333">
        <f>C174*'4C2 Open-burning '!$C$10*'4C2 Open-burning '!$C$11*$C$5*C$15</f>
        <v>9.3154454188565054E-3</v>
      </c>
      <c r="AB174" s="433">
        <f>D174*'4C2 Open-burning '!$C$10*'4C2 Open-burning '!$C$11*$C$5*D$15</f>
        <v>9.7290998909088846E-3</v>
      </c>
      <c r="AC174" s="433">
        <f>E174*'4C2 Open-burning '!$C$10*'4C2 Open-burning '!$C$11*$C$5*E$15</f>
        <v>5.978953199358282E-3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2.3375652835590684E-2</v>
      </c>
      <c r="AH174" s="434">
        <f t="shared" si="18"/>
        <v>4.8399151344714356E-2</v>
      </c>
    </row>
    <row r="175" spans="1:34">
      <c r="A175" s="138">
        <f>'Input data'!A136</f>
        <v>2036</v>
      </c>
      <c r="B175" s="100">
        <f>'Recycling - Case 3'!AP116</f>
        <v>4.6749213574173464E-2</v>
      </c>
      <c r="C175" s="473">
        <f>$B175*'Recycling - Case 3'!$AK116*'Recycling - Case 3'!BM116</f>
        <v>258.09445344687924</v>
      </c>
      <c r="D175" s="474">
        <f>$B175*'Recycling - Case 3'!$AK116*'Recycling - Case 3'!BN116</f>
        <v>269.55519633997875</v>
      </c>
      <c r="E175" s="474">
        <f>$B175*'Recycling - Case 3'!$AK116*'Recycling - Case 3'!BO116</f>
        <v>73.62370718917127</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287.84340039790976</v>
      </c>
      <c r="J175" s="663">
        <f t="shared" si="19"/>
        <v>889.11675737393898</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0.3889275405458037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9.9167808305087863</v>
      </c>
      <c r="R175" s="1181">
        <f t="shared" si="16"/>
        <v>10.305708371054591</v>
      </c>
      <c r="S175" s="430">
        <f>C175*'4C2 Open-burning '!$C$9*'4C2 Open-burning '!$C$11*$C$5</f>
        <v>1.0065683684428288</v>
      </c>
      <c r="T175" s="431">
        <f>D175*'4C2 Open-burning '!$C$9*'4C2 Open-burning '!$C$11*$C$5</f>
        <v>1.0512652657259172</v>
      </c>
      <c r="U175" s="431">
        <f>E175*'4C2 Open-burning '!$C$9*'4C2 Open-burning '!$C$11*$C$5</f>
        <v>0.28713245803776793</v>
      </c>
      <c r="V175" s="431">
        <f>F175*'4C2 Open-burning '!$C$9*'4C2 Open-burning '!$C$11*$C$5</f>
        <v>0</v>
      </c>
      <c r="W175" s="431">
        <f>G175*'4C2 Open-burning '!$C$9*'4C2 Open-burning '!$C$11*$C$5</f>
        <v>0</v>
      </c>
      <c r="X175" s="431">
        <f>H175*'4C2 Open-burning '!$C$9*'4C2 Open-burning '!$C$11*$C$5</f>
        <v>0</v>
      </c>
      <c r="Y175" s="431">
        <f>I175*'4C2 Open-burning '!$C$9*'4C2 Open-burning '!$C$11*$C$5</f>
        <v>1.122589261551848</v>
      </c>
      <c r="Z175" s="432">
        <f t="shared" si="17"/>
        <v>3.4675553537583621</v>
      </c>
      <c r="AA175" s="1333">
        <f>C175*'4C2 Open-burning '!$C$10*'4C2 Open-burning '!$C$11*$C$5*C$15</f>
        <v>9.2914003240876526E-3</v>
      </c>
      <c r="AB175" s="433">
        <f>D175*'4C2 Open-burning '!$C$10*'4C2 Open-burning '!$C$11*$C$5*D$15</f>
        <v>9.7039870682392362E-3</v>
      </c>
      <c r="AC175" s="433">
        <f>E175*'4C2 Open-burning '!$C$10*'4C2 Open-burning '!$C$11*$C$5*E$15</f>
        <v>5.9635202823228725E-3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2.3315315432230688E-2</v>
      </c>
      <c r="AH175" s="434">
        <f t="shared" si="18"/>
        <v>4.8274223106880454E-2</v>
      </c>
    </row>
    <row r="176" spans="1:34">
      <c r="A176" s="138">
        <f>'Input data'!A137</f>
        <v>2037</v>
      </c>
      <c r="B176" s="100">
        <f>'Recycling - Case 3'!AP117</f>
        <v>4.6470388534945908E-2</v>
      </c>
      <c r="C176" s="473">
        <f>$B176*'Recycling - Case 3'!$AK117*'Recycling - Case 3'!BM117</f>
        <v>257.45196865173705</v>
      </c>
      <c r="D176" s="474">
        <f>$B176*'Recycling - Case 3'!$AK117*'Recycling - Case 3'!BN117</f>
        <v>268.88418186141439</v>
      </c>
      <c r="E176" s="474">
        <f>$B176*'Recycling - Case 3'!$AK117*'Recycling - Case 3'!BO117</f>
        <v>73.440432764636682</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287.12686036511224</v>
      </c>
      <c r="J176" s="663">
        <f t="shared" si="19"/>
        <v>886.90344364290036</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0.38795936773978029</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9.8920945932988449</v>
      </c>
      <c r="R176" s="1181">
        <f t="shared" si="16"/>
        <v>10.280053961038625</v>
      </c>
      <c r="S176" s="430">
        <f>C176*'4C2 Open-burning '!$C$9*'4C2 Open-burning '!$C$11*$C$5</f>
        <v>1.0040626777417745</v>
      </c>
      <c r="T176" s="431">
        <f>D176*'4C2 Open-burning '!$C$9*'4C2 Open-burning '!$C$11*$C$5</f>
        <v>1.048648309259516</v>
      </c>
      <c r="U176" s="431">
        <f>E176*'4C2 Open-burning '!$C$9*'4C2 Open-burning '!$C$11*$C$5</f>
        <v>0.28641768778208304</v>
      </c>
      <c r="V176" s="431">
        <f>F176*'4C2 Open-burning '!$C$9*'4C2 Open-burning '!$C$11*$C$5</f>
        <v>0</v>
      </c>
      <c r="W176" s="431">
        <f>G176*'4C2 Open-burning '!$C$9*'4C2 Open-burning '!$C$11*$C$5</f>
        <v>0</v>
      </c>
      <c r="X176" s="431">
        <f>H176*'4C2 Open-burning '!$C$9*'4C2 Open-burning '!$C$11*$C$5</f>
        <v>0</v>
      </c>
      <c r="Y176" s="431">
        <f>I176*'4C2 Open-burning '!$C$9*'4C2 Open-burning '!$C$11*$C$5</f>
        <v>1.1197947554239376</v>
      </c>
      <c r="Z176" s="432">
        <f t="shared" si="17"/>
        <v>3.4589234302073111</v>
      </c>
      <c r="AA176" s="1333">
        <f>C176*'4C2 Open-burning '!$C$10*'4C2 Open-burning '!$C$11*$C$5*C$15</f>
        <v>9.2682708714625344E-3</v>
      </c>
      <c r="AB176" s="433">
        <f>D176*'4C2 Open-burning '!$C$10*'4C2 Open-burning '!$C$11*$C$5*D$15</f>
        <v>9.6798305470109178E-3</v>
      </c>
      <c r="AC176" s="433">
        <f>E176*'4C2 Open-burning '!$C$10*'4C2 Open-burning '!$C$11*$C$5*E$15</f>
        <v>5.94867505393557E-3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2.3257275689574086E-2</v>
      </c>
      <c r="AH176" s="434">
        <f t="shared" si="18"/>
        <v>4.815405216198311E-2</v>
      </c>
    </row>
    <row r="177" spans="1:34">
      <c r="A177" s="138">
        <f>'Input data'!A138</f>
        <v>2038</v>
      </c>
      <c r="B177" s="100">
        <f>'Recycling - Case 3'!AP118</f>
        <v>4.6202298352731465E-2</v>
      </c>
      <c r="C177" s="473">
        <f>$B177*'Recycling - Case 3'!$AK118*'Recycling - Case 3'!BM118</f>
        <v>256.83709902927768</v>
      </c>
      <c r="D177" s="474">
        <f>$B177*'Recycling - Case 3'!$AK118*'Recycling - Case 3'!BN118</f>
        <v>268.24200881355523</v>
      </c>
      <c r="E177" s="474">
        <f>$B177*'Recycling - Case 3'!$AK118*'Recycling - Case 3'!BO118</f>
        <v>73.265035810386436</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286.44111853468382</v>
      </c>
      <c r="J177" s="663">
        <f t="shared" si="19"/>
        <v>884.78526218790307</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0.38703280877337981</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9.8684694157569268</v>
      </c>
      <c r="R177" s="1181">
        <f t="shared" si="16"/>
        <v>10.255502224530307</v>
      </c>
      <c r="S177" s="430">
        <f>C177*'4C2 Open-burning '!$C$9*'4C2 Open-burning '!$C$11*$C$5</f>
        <v>1.0016646862141827</v>
      </c>
      <c r="T177" s="431">
        <f>D177*'4C2 Open-burning '!$C$9*'4C2 Open-burning '!$C$11*$C$5</f>
        <v>1.0461438343728653</v>
      </c>
      <c r="U177" s="431">
        <f>E177*'4C2 Open-burning '!$C$9*'4C2 Open-burning '!$C$11*$C$5</f>
        <v>0.28573363966050708</v>
      </c>
      <c r="V177" s="431">
        <f>F177*'4C2 Open-burning '!$C$9*'4C2 Open-burning '!$C$11*$C$5</f>
        <v>0</v>
      </c>
      <c r="W177" s="431">
        <f>G177*'4C2 Open-burning '!$C$9*'4C2 Open-burning '!$C$11*$C$5</f>
        <v>0</v>
      </c>
      <c r="X177" s="431">
        <f>H177*'4C2 Open-burning '!$C$9*'4C2 Open-burning '!$C$11*$C$5</f>
        <v>0</v>
      </c>
      <c r="Y177" s="431">
        <f>I177*'4C2 Open-burning '!$C$9*'4C2 Open-burning '!$C$11*$C$5</f>
        <v>1.1171203622852668</v>
      </c>
      <c r="Z177" s="432">
        <f t="shared" si="17"/>
        <v>3.4506625225328218</v>
      </c>
      <c r="AA177" s="1333">
        <f>C177*'4C2 Open-burning '!$C$10*'4C2 Open-burning '!$C$11*$C$5*C$15</f>
        <v>9.2461355650539975E-3</v>
      </c>
      <c r="AB177" s="433">
        <f>D177*'4C2 Open-burning '!$C$10*'4C2 Open-burning '!$C$11*$C$5*D$15</f>
        <v>9.6567123172879889E-3</v>
      </c>
      <c r="AC177" s="433">
        <f>E177*'4C2 Open-burning '!$C$10*'4C2 Open-burning '!$C$11*$C$5*E$15</f>
        <v>5.9344679006413017E-3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2.3201730601309388E-2</v>
      </c>
      <c r="AH177" s="434">
        <f t="shared" si="18"/>
        <v>4.8039046384292676E-2</v>
      </c>
    </row>
    <row r="178" spans="1:34">
      <c r="A178" s="138">
        <f>'Input data'!A139</f>
        <v>2039</v>
      </c>
      <c r="B178" s="100">
        <f>'Recycling - Case 3'!AP119</f>
        <v>4.5944484763005618E-2</v>
      </c>
      <c r="C178" s="473">
        <f>$B178*'Recycling - Case 3'!$AK119*'Recycling - Case 3'!BM119</f>
        <v>256.24846912385942</v>
      </c>
      <c r="D178" s="474">
        <f>$B178*'Recycling - Case 3'!$AK119*'Recycling - Case 3'!BN119</f>
        <v>267.62724066333902</v>
      </c>
      <c r="E178" s="474">
        <f>$B178*'Recycling - Case 3'!$AK119*'Recycling - Case 3'!BO119</f>
        <v>73.097123965631411</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285.78464091074153</v>
      </c>
      <c r="J178" s="663">
        <f t="shared" si="19"/>
        <v>882.75747466357143</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0.38614579094580309</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9.845852448656867</v>
      </c>
      <c r="R178" s="1181">
        <f t="shared" si="16"/>
        <v>10.231998239602671</v>
      </c>
      <c r="S178" s="430">
        <f>C178*'4C2 Open-burning '!$C$9*'4C2 Open-burning '!$C$11*$C$5</f>
        <v>0.99936902958305163</v>
      </c>
      <c r="T178" s="431">
        <f>D178*'4C2 Open-burning '!$C$9*'4C2 Open-burning '!$C$11*$C$5</f>
        <v>1.0437462385870222</v>
      </c>
      <c r="U178" s="431">
        <f>E178*'4C2 Open-burning '!$C$9*'4C2 Open-burning '!$C$11*$C$5</f>
        <v>0.28507878346596244</v>
      </c>
      <c r="V178" s="431">
        <f>F178*'4C2 Open-burning '!$C$9*'4C2 Open-burning '!$C$11*$C$5</f>
        <v>0</v>
      </c>
      <c r="W178" s="431">
        <f>G178*'4C2 Open-burning '!$C$9*'4C2 Open-burning '!$C$11*$C$5</f>
        <v>0</v>
      </c>
      <c r="X178" s="431">
        <f>H178*'4C2 Open-burning '!$C$9*'4C2 Open-burning '!$C$11*$C$5</f>
        <v>0</v>
      </c>
      <c r="Y178" s="431">
        <f>I178*'4C2 Open-burning '!$C$9*'4C2 Open-burning '!$C$11*$C$5</f>
        <v>1.1145600995518918</v>
      </c>
      <c r="Z178" s="432">
        <f t="shared" si="17"/>
        <v>3.4427541511879278</v>
      </c>
      <c r="AA178" s="1333">
        <f>C178*'4C2 Open-burning '!$C$10*'4C2 Open-burning '!$C$11*$C$5*C$15</f>
        <v>9.2249448884589389E-3</v>
      </c>
      <c r="AB178" s="433">
        <f>D178*'4C2 Open-burning '!$C$10*'4C2 Open-burning '!$C$11*$C$5*D$15</f>
        <v>9.6345806638802045E-3</v>
      </c>
      <c r="AC178" s="433">
        <f>E178*'4C2 Open-burning '!$C$10*'4C2 Open-burning '!$C$11*$C$5*E$15</f>
        <v>5.9208670412161431E-3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2.3148555913770061E-2</v>
      </c>
      <c r="AH178" s="434">
        <f t="shared" si="18"/>
        <v>4.7928948507325347E-2</v>
      </c>
    </row>
    <row r="179" spans="1:34">
      <c r="A179" s="138">
        <f>'Input data'!A140</f>
        <v>2040</v>
      </c>
      <c r="B179" s="100">
        <f>'Recycling - Case 3'!AP120</f>
        <v>4.5696212918108513E-2</v>
      </c>
      <c r="C179" s="473">
        <f>$B179*'Recycling - Case 3'!$AK120*'Recycling - Case 3'!BM120</f>
        <v>255.68410565377602</v>
      </c>
      <c r="D179" s="474">
        <f>$B179*'Recycling - Case 3'!$AK120*'Recycling - Case 3'!BN120</f>
        <v>267.03781650503663</v>
      </c>
      <c r="E179" s="474">
        <f>$B179*'Recycling - Case 3'!$AK120*'Recycling - Case 3'!BO120</f>
        <v>72.936134334452703</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285.15522676363508</v>
      </c>
      <c r="J179" s="663">
        <f t="shared" si="19"/>
        <v>880.81328325690038</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0.38529534068055321</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9.8241678724607553</v>
      </c>
      <c r="R179" s="1181">
        <f t="shared" si="16"/>
        <v>10.209463213141309</v>
      </c>
      <c r="S179" s="430">
        <f>C179*'4C2 Open-burning '!$C$9*'4C2 Open-burning '!$C$11*$C$5</f>
        <v>0.99716801204972627</v>
      </c>
      <c r="T179" s="431">
        <f>D179*'4C2 Open-burning '!$C$9*'4C2 Open-burning '!$C$11*$C$5</f>
        <v>1.0414474843696429</v>
      </c>
      <c r="U179" s="431">
        <f>E179*'4C2 Open-burning '!$C$9*'4C2 Open-burning '!$C$11*$C$5</f>
        <v>0.28445092390436549</v>
      </c>
      <c r="V179" s="431">
        <f>F179*'4C2 Open-burning '!$C$9*'4C2 Open-burning '!$C$11*$C$5</f>
        <v>0</v>
      </c>
      <c r="W179" s="431">
        <f>G179*'4C2 Open-burning '!$C$9*'4C2 Open-burning '!$C$11*$C$5</f>
        <v>0</v>
      </c>
      <c r="X179" s="431">
        <f>H179*'4C2 Open-burning '!$C$9*'4C2 Open-burning '!$C$11*$C$5</f>
        <v>0</v>
      </c>
      <c r="Y179" s="431">
        <f>I179*'4C2 Open-burning '!$C$9*'4C2 Open-burning '!$C$11*$C$5</f>
        <v>1.1121053843781767</v>
      </c>
      <c r="Z179" s="432">
        <f t="shared" si="17"/>
        <v>3.4351718047019117</v>
      </c>
      <c r="AA179" s="1333">
        <f>C179*'4C2 Open-burning '!$C$10*'4C2 Open-burning '!$C$11*$C$5*C$15</f>
        <v>9.2046278035359374E-3</v>
      </c>
      <c r="AB179" s="433">
        <f>D179*'4C2 Open-burning '!$C$10*'4C2 Open-burning '!$C$11*$C$5*D$15</f>
        <v>9.6133613941813186E-3</v>
      </c>
      <c r="AC179" s="433">
        <f>E179*'4C2 Open-burning '!$C$10*'4C2 Open-burning '!$C$11*$C$5*E$15</f>
        <v>5.9078268810906689E-3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2.3097573367854441E-2</v>
      </c>
      <c r="AH179" s="434">
        <f t="shared" si="18"/>
        <v>4.7823389446662368E-2</v>
      </c>
    </row>
    <row r="180" spans="1:34">
      <c r="A180" s="138">
        <f>'Input data'!A141</f>
        <v>2041</v>
      </c>
      <c r="B180" s="100">
        <f>'Recycling - Case 3'!AP121</f>
        <v>4.5456731474452984E-2</v>
      </c>
      <c r="C180" s="473">
        <f>$B180*'Recycling - Case 3'!$AK121*'Recycling - Case 3'!BM121</f>
        <v>255.14203662349883</v>
      </c>
      <c r="D180" s="474">
        <f>$B180*'Recycling - Case 3'!$AK121*'Recycling - Case 3'!BN121</f>
        <v>266.47167677620951</v>
      </c>
      <c r="E180" s="474">
        <f>$B180*'Recycling - Case 3'!$AK121*'Recycling - Case 3'!BO121</f>
        <v>72.78150438782481</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284.55067679814152</v>
      </c>
      <c r="J180" s="663">
        <f t="shared" si="19"/>
        <v>878.94589458567475</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0.38447848633929887</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9.8033399170495716</v>
      </c>
      <c r="R180" s="1181">
        <f t="shared" si="16"/>
        <v>10.187818403388871</v>
      </c>
      <c r="S180" s="430">
        <f>C180*'4C2 Open-burning '!$C$9*'4C2 Open-burning '!$C$11*$C$5</f>
        <v>0.99505394283164528</v>
      </c>
      <c r="T180" s="431">
        <f>D180*'4C2 Open-burning '!$C$9*'4C2 Open-burning '!$C$11*$C$5</f>
        <v>1.0392395394272171</v>
      </c>
      <c r="U180" s="431">
        <f>E180*'4C2 Open-burning '!$C$9*'4C2 Open-burning '!$C$11*$C$5</f>
        <v>0.28384786711251675</v>
      </c>
      <c r="V180" s="431">
        <f>F180*'4C2 Open-burning '!$C$9*'4C2 Open-burning '!$C$11*$C$5</f>
        <v>0</v>
      </c>
      <c r="W180" s="431">
        <f>G180*'4C2 Open-burning '!$C$9*'4C2 Open-burning '!$C$11*$C$5</f>
        <v>0</v>
      </c>
      <c r="X180" s="431">
        <f>H180*'4C2 Open-burning '!$C$9*'4C2 Open-burning '!$C$11*$C$5</f>
        <v>0</v>
      </c>
      <c r="Y180" s="431">
        <f>I180*'4C2 Open-burning '!$C$9*'4C2 Open-burning '!$C$11*$C$5</f>
        <v>1.1097476395127519</v>
      </c>
      <c r="Z180" s="432">
        <f t="shared" si="17"/>
        <v>3.4278889888841313</v>
      </c>
      <c r="AA180" s="1333">
        <f>C180*'4C2 Open-burning '!$C$10*'4C2 Open-burning '!$C$11*$C$5*C$15</f>
        <v>9.1851133184459571E-3</v>
      </c>
      <c r="AB180" s="433">
        <f>D180*'4C2 Open-burning '!$C$10*'4C2 Open-burning '!$C$11*$C$5*D$15</f>
        <v>9.5929803639435429E-3</v>
      </c>
      <c r="AC180" s="433">
        <f>E180*'4C2 Open-burning '!$C$10*'4C2 Open-burning '!$C$11*$C$5*E$15</f>
        <v>5.8953018554138096E-3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2.3048604820649462E-2</v>
      </c>
      <c r="AH180" s="434">
        <f t="shared" si="18"/>
        <v>4.7722000358452768E-2</v>
      </c>
    </row>
    <row r="181" spans="1:34">
      <c r="A181" s="138">
        <f>'Input data'!A142</f>
        <v>2042</v>
      </c>
      <c r="B181" s="100">
        <f>'Recycling - Case 3'!AP122</f>
        <v>4.5226723969412894E-2</v>
      </c>
      <c r="C181" s="473">
        <f>$B181*'Recycling - Case 3'!$AK122*'Recycling - Case 3'!BM122</f>
        <v>254.62355478258925</v>
      </c>
      <c r="D181" s="474">
        <f>$B181*'Recycling - Case 3'!$AK122*'Recycling - Case 3'!BN122</f>
        <v>265.93017163125739</v>
      </c>
      <c r="E181" s="474">
        <f>$B181*'Recycling - Case 3'!$AK122*'Recycling - Case 3'!BO122</f>
        <v>72.633602893901823</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283.97243277104667</v>
      </c>
      <c r="J181" s="663">
        <f t="shared" si="19"/>
        <v>877.15976207879521</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0.38369717599144154</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9.7834182538280992</v>
      </c>
      <c r="R181" s="1181">
        <f t="shared" si="16"/>
        <v>10.167115429819541</v>
      </c>
      <c r="S181" s="430">
        <f>C181*'4C2 Open-burning '!$C$9*'4C2 Open-burning '!$C$11*$C$5</f>
        <v>0.99303186365209806</v>
      </c>
      <c r="T181" s="431">
        <f>D181*'4C2 Open-burning '!$C$9*'4C2 Open-burning '!$C$11*$C$5</f>
        <v>1.0371276693619038</v>
      </c>
      <c r="U181" s="431">
        <f>E181*'4C2 Open-burning '!$C$9*'4C2 Open-burning '!$C$11*$C$5</f>
        <v>0.2832710512862171</v>
      </c>
      <c r="V181" s="431">
        <f>F181*'4C2 Open-burning '!$C$9*'4C2 Open-burning '!$C$11*$C$5</f>
        <v>0</v>
      </c>
      <c r="W181" s="431">
        <f>G181*'4C2 Open-burning '!$C$9*'4C2 Open-burning '!$C$11*$C$5</f>
        <v>0</v>
      </c>
      <c r="X181" s="431">
        <f>H181*'4C2 Open-burning '!$C$9*'4C2 Open-burning '!$C$11*$C$5</f>
        <v>0</v>
      </c>
      <c r="Y181" s="431">
        <f>I181*'4C2 Open-burning '!$C$9*'4C2 Open-burning '!$C$11*$C$5</f>
        <v>1.107492487807082</v>
      </c>
      <c r="Z181" s="432">
        <f t="shared" si="17"/>
        <v>3.4209230721073012</v>
      </c>
      <c r="AA181" s="1333">
        <f>C181*'4C2 Open-burning '!$C$10*'4C2 Open-burning '!$C$11*$C$5*C$15</f>
        <v>9.1664479721732129E-3</v>
      </c>
      <c r="AB181" s="433">
        <f>D181*'4C2 Open-burning '!$C$10*'4C2 Open-burning '!$C$11*$C$5*D$15</f>
        <v>9.5734861787252681E-3</v>
      </c>
      <c r="AC181" s="433">
        <f>E181*'4C2 Open-burning '!$C$10*'4C2 Open-burning '!$C$11*$C$5*E$15</f>
        <v>5.8833218344060472E-3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2.300176705445478E-2</v>
      </c>
      <c r="AH181" s="434">
        <f t="shared" si="18"/>
        <v>4.7625023039759309E-2</v>
      </c>
    </row>
    <row r="182" spans="1:34">
      <c r="A182" s="138">
        <f>'Input data'!A143</f>
        <v>2043</v>
      </c>
      <c r="B182" s="100">
        <f>'Recycling - Case 3'!AP123</f>
        <v>4.5006518177082858E-2</v>
      </c>
      <c r="C182" s="473">
        <f>$B182*'Recycling - Case 3'!$AK123*'Recycling - Case 3'!BM123</f>
        <v>254.12913957359072</v>
      </c>
      <c r="D182" s="474">
        <f>$B182*'Recycling - Case 3'!$AK123*'Recycling - Case 3'!BN123</f>
        <v>265.41380180247882</v>
      </c>
      <c r="E182" s="474">
        <f>$B182*'Recycling - Case 3'!$AK123*'Recycling - Case 3'!BO123</f>
        <v>72.492566617875568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283.42102938726231</v>
      </c>
      <c r="J182" s="663">
        <f t="shared" si="19"/>
        <v>875.45653738120745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0.38295213211825418</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9.7644213044499608</v>
      </c>
      <c r="R182" s="1181">
        <f t="shared" si="16"/>
        <v>10.147373436568214</v>
      </c>
      <c r="S182" s="430">
        <f>C182*'4C2 Open-burning '!$C$9*'4C2 Open-burning '!$C$11*$C$5</f>
        <v>0.99110364433700371</v>
      </c>
      <c r="T182" s="431">
        <f>D182*'4C2 Open-burning '!$C$9*'4C2 Open-burning '!$C$11*$C$5</f>
        <v>1.0351138270296671</v>
      </c>
      <c r="U182" s="431">
        <f>E182*'4C2 Open-burning '!$C$9*'4C2 Open-burning '!$C$11*$C$5</f>
        <v>0.28272100980971465</v>
      </c>
      <c r="V182" s="431">
        <f>F182*'4C2 Open-burning '!$C$9*'4C2 Open-burning '!$C$11*$C$5</f>
        <v>0</v>
      </c>
      <c r="W182" s="431">
        <f>G182*'4C2 Open-burning '!$C$9*'4C2 Open-burning '!$C$11*$C$5</f>
        <v>0</v>
      </c>
      <c r="X182" s="431">
        <f>H182*'4C2 Open-burning '!$C$9*'4C2 Open-burning '!$C$11*$C$5</f>
        <v>0</v>
      </c>
      <c r="Y182" s="431">
        <f>I182*'4C2 Open-burning '!$C$9*'4C2 Open-burning '!$C$11*$C$5</f>
        <v>1.1053420146103228</v>
      </c>
      <c r="Z182" s="432">
        <f t="shared" si="17"/>
        <v>3.4142804957867083</v>
      </c>
      <c r="AA182" s="1333">
        <f>C182*'4C2 Open-burning '!$C$10*'4C2 Open-burning '!$C$11*$C$5*C$15</f>
        <v>9.1486490246492636E-3</v>
      </c>
      <c r="AB182" s="433">
        <f>D182*'4C2 Open-burning '!$C$10*'4C2 Open-burning '!$C$11*$C$5*D$15</f>
        <v>9.5548968648892368E-3</v>
      </c>
      <c r="AC182" s="433">
        <f>E182*'4C2 Open-burning '!$C$10*'4C2 Open-burning '!$C$11*$C$5*E$15</f>
        <v>5.8718978960479199E-3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2.2957103380368247E-2</v>
      </c>
      <c r="AH182" s="434">
        <f t="shared" si="18"/>
        <v>4.7532547165954668E-2</v>
      </c>
    </row>
    <row r="183" spans="1:34">
      <c r="A183" s="138">
        <f>'Input data'!A144</f>
        <v>2044</v>
      </c>
      <c r="B183" s="100">
        <f>'Recycling - Case 3'!AP124</f>
        <v>4.4795855815756992E-2</v>
      </c>
      <c r="C183" s="473">
        <f>$B183*'Recycling - Case 3'!$AK124*'Recycling - Case 3'!BM124</f>
        <v>253.65796059426671</v>
      </c>
      <c r="D183" s="474">
        <f>$B183*'Recycling - Case 3'!$AK124*'Recycling - Case 3'!BN124</f>
        <v>264.92170001343709</v>
      </c>
      <c r="E183" s="474">
        <f>$B183*'Recycling - Case 3'!$AK124*'Recycling - Case 3'!BO124</f>
        <v>72.358158680222687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282.89554052923631</v>
      </c>
      <c r="J183" s="663">
        <f t="shared" si="19"/>
        <v>873.83335981716277</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0.38224210337049158</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9.7463171623132485</v>
      </c>
      <c r="R183" s="1181">
        <f t="shared" si="16"/>
        <v>10.128559265683741</v>
      </c>
      <c r="S183" s="430">
        <f>C183*'4C2 Open-burning '!$C$9*'4C2 Open-burning '!$C$11*$C$5</f>
        <v>0.98926604631764015</v>
      </c>
      <c r="T183" s="431">
        <f>D183*'4C2 Open-burning '!$C$9*'4C2 Open-burning '!$C$11*$C$5</f>
        <v>1.0331946300524046</v>
      </c>
      <c r="U183" s="431">
        <f>E183*'4C2 Open-burning '!$C$9*'4C2 Open-burning '!$C$11*$C$5</f>
        <v>0.28219681885286846</v>
      </c>
      <c r="V183" s="431">
        <f>F183*'4C2 Open-burning '!$C$9*'4C2 Open-burning '!$C$11*$C$5</f>
        <v>0</v>
      </c>
      <c r="W183" s="431">
        <f>G183*'4C2 Open-burning '!$C$9*'4C2 Open-burning '!$C$11*$C$5</f>
        <v>0</v>
      </c>
      <c r="X183" s="431">
        <f>H183*'4C2 Open-burning '!$C$9*'4C2 Open-burning '!$C$11*$C$5</f>
        <v>0</v>
      </c>
      <c r="Y183" s="431">
        <f>I183*'4C2 Open-burning '!$C$9*'4C2 Open-burning '!$C$11*$C$5</f>
        <v>1.1032926080640215</v>
      </c>
      <c r="Z183" s="432">
        <f t="shared" si="17"/>
        <v>3.407950103286935</v>
      </c>
      <c r="AA183" s="1333">
        <f>C183*'4C2 Open-burning '!$C$10*'4C2 Open-burning '!$C$11*$C$5*C$15</f>
        <v>9.1316865813936016E-3</v>
      </c>
      <c r="AB183" s="433">
        <f>D183*'4C2 Open-burning '!$C$10*'4C2 Open-burning '!$C$11*$C$5*D$15</f>
        <v>9.5371812004837343E-3</v>
      </c>
      <c r="AC183" s="433">
        <f>E183*'4C2 Open-burning '!$C$10*'4C2 Open-burning '!$C$11*$C$5*E$15</f>
        <v>5.8610108530980374E-3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2.2914538782868143E-2</v>
      </c>
      <c r="AH183" s="434">
        <f t="shared" si="18"/>
        <v>4.7444417417843512E-2</v>
      </c>
    </row>
    <row r="184" spans="1:34">
      <c r="A184" s="138">
        <f>'Input data'!A145</f>
        <v>2045</v>
      </c>
      <c r="B184" s="100">
        <f>'Recycling - Case 3'!AP125</f>
        <v>4.4595182663459236E-2</v>
      </c>
      <c r="C184" s="473">
        <f>$B184*'Recycling - Case 3'!$AK125*'Recycling - Case 3'!BM125</f>
        <v>253.21077225619169</v>
      </c>
      <c r="D184" s="474">
        <f>$B184*'Recycling - Case 3'!$AK125*'Recycling - Case 3'!BN125</f>
        <v>264.45465417552418</v>
      </c>
      <c r="E184" s="474">
        <f>$B184*'Recycling - Case 3'!$AK125*'Recycling - Case 3'!BO125</f>
        <v>72.230594283463475</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282.3968075648865</v>
      </c>
      <c r="J184" s="663">
        <f t="shared" si="19"/>
        <v>872.29282828006581</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0.38156822658559547</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9.7291348142254694</v>
      </c>
      <c r="R184" s="1181">
        <f t="shared" si="16"/>
        <v>10.110703040811066</v>
      </c>
      <c r="S184" s="430">
        <f>C184*'4C2 Open-burning '!$C$9*'4C2 Open-burning '!$C$11*$C$5</f>
        <v>0.98752201179914745</v>
      </c>
      <c r="T184" s="431">
        <f>D184*'4C2 Open-burning '!$C$9*'4C2 Open-burning '!$C$11*$C$5</f>
        <v>1.0313731512845441</v>
      </c>
      <c r="U184" s="431">
        <f>E184*'4C2 Open-burning '!$C$9*'4C2 Open-burning '!$C$11*$C$5</f>
        <v>0.28169931770550755</v>
      </c>
      <c r="V184" s="431">
        <f>F184*'4C2 Open-burning '!$C$9*'4C2 Open-burning '!$C$11*$C$5</f>
        <v>0</v>
      </c>
      <c r="W184" s="431">
        <f>G184*'4C2 Open-burning '!$C$9*'4C2 Open-burning '!$C$11*$C$5</f>
        <v>0</v>
      </c>
      <c r="X184" s="431">
        <f>H184*'4C2 Open-burning '!$C$9*'4C2 Open-burning '!$C$11*$C$5</f>
        <v>0</v>
      </c>
      <c r="Y184" s="431">
        <f>I184*'4C2 Open-burning '!$C$9*'4C2 Open-burning '!$C$11*$C$5</f>
        <v>1.1013475495030574</v>
      </c>
      <c r="Z184" s="432">
        <f t="shared" si="17"/>
        <v>3.4019420302922563</v>
      </c>
      <c r="AA184" s="1333">
        <f>C184*'4C2 Open-burning '!$C$10*'4C2 Open-burning '!$C$11*$C$5*C$15</f>
        <v>9.1155878012229002E-3</v>
      </c>
      <c r="AB184" s="433">
        <f>D184*'4C2 Open-burning '!$C$10*'4C2 Open-burning '!$C$11*$C$5*D$15</f>
        <v>9.5203675503188721E-3</v>
      </c>
      <c r="AC184" s="433">
        <f>E184*'4C2 Open-burning '!$C$10*'4C2 Open-burning '!$C$11*$C$5*E$15</f>
        <v>5.8506781369605399E-3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2.2874141412755806E-2</v>
      </c>
      <c r="AH184" s="434">
        <f t="shared" si="18"/>
        <v>4.7360774901258118E-2</v>
      </c>
    </row>
    <row r="185" spans="1:34">
      <c r="A185" s="138">
        <f>'Input data'!A146</f>
        <v>2046</v>
      </c>
      <c r="B185" s="100">
        <f>'Recycling - Case 3'!AP126</f>
        <v>4.4405014217432696E-2</v>
      </c>
      <c r="C185" s="473">
        <f>$B185*'Recycling - Case 3'!$AK126*'Recycling - Case 3'!BM126</f>
        <v>252.78847985294544</v>
      </c>
      <c r="D185" s="474">
        <f>$B185*'Recycling - Case 3'!$AK126*'Recycling - Case 3'!BN126</f>
        <v>264.01360978208726</v>
      </c>
      <c r="E185" s="474">
        <f>$B185*'Recycling - Case 3'!$AK126*'Recycling - Case 3'!BO126</f>
        <v>72.110131670534017</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281.92584013536901</v>
      </c>
      <c r="J185" s="663">
        <f t="shared" si="19"/>
        <v>870.83806144093569</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0.3809318659680298</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9.712909044343732</v>
      </c>
      <c r="R185" s="1181">
        <f t="shared" si="16"/>
        <v>10.093840910311762</v>
      </c>
      <c r="S185" s="430">
        <f>C185*'4C2 Open-burning '!$C$9*'4C2 Open-burning '!$C$11*$C$5</f>
        <v>0.985875071426487</v>
      </c>
      <c r="T185" s="431">
        <f>D185*'4C2 Open-burning '!$C$9*'4C2 Open-burning '!$C$11*$C$5</f>
        <v>1.0296530781501403</v>
      </c>
      <c r="U185" s="431">
        <f>E185*'4C2 Open-burning '!$C$9*'4C2 Open-burning '!$C$11*$C$5</f>
        <v>0.28122951351508263</v>
      </c>
      <c r="V185" s="431">
        <f>F185*'4C2 Open-burning '!$C$9*'4C2 Open-burning '!$C$11*$C$5</f>
        <v>0</v>
      </c>
      <c r="W185" s="431">
        <f>G185*'4C2 Open-burning '!$C$9*'4C2 Open-burning '!$C$11*$C$5</f>
        <v>0</v>
      </c>
      <c r="X185" s="431">
        <f>H185*'4C2 Open-burning '!$C$9*'4C2 Open-burning '!$C$11*$C$5</f>
        <v>0</v>
      </c>
      <c r="Y185" s="431">
        <f>I185*'4C2 Open-burning '!$C$9*'4C2 Open-burning '!$C$11*$C$5</f>
        <v>1.099510776527939</v>
      </c>
      <c r="Z185" s="432">
        <f t="shared" si="17"/>
        <v>3.3962684396196492</v>
      </c>
      <c r="AA185" s="1333">
        <f>C185*'4C2 Open-burning '!$C$10*'4C2 Open-burning '!$C$11*$C$5*C$15</f>
        <v>9.1003852747060365E-3</v>
      </c>
      <c r="AB185" s="433">
        <f>D185*'4C2 Open-burning '!$C$10*'4C2 Open-burning '!$C$11*$C$5*D$15</f>
        <v>9.5044899521551426E-3</v>
      </c>
      <c r="AC185" s="433">
        <f>E185*'4C2 Open-burning '!$C$10*'4C2 Open-burning '!$C$11*$C$5*E$15</f>
        <v>5.8409206653132553E-3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2.2835993050964887E-2</v>
      </c>
      <c r="AH185" s="434">
        <f t="shared" si="18"/>
        <v>4.7281788943139322E-2</v>
      </c>
    </row>
    <row r="186" spans="1:34">
      <c r="A186" s="138">
        <f>'Input data'!A147</f>
        <v>2047</v>
      </c>
      <c r="B186" s="100">
        <f>'Recycling - Case 3'!AP127</f>
        <v>4.4225124694831086E-2</v>
      </c>
      <c r="C186" s="473">
        <f>$B186*'Recycling - Case 3'!$AK127*'Recycling - Case 3'!BM127</f>
        <v>252.39034695601148</v>
      </c>
      <c r="D186" s="474">
        <f>$B186*'Recycling - Case 3'!$AK127*'Recycling - Case 3'!BN127</f>
        <v>263.59779770333398</v>
      </c>
      <c r="E186" s="474">
        <f>$B186*'Recycling - Case 3'!$AK127*'Recycling - Case 3'!BO127</f>
        <v>71.996560768739045</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281.48181692861948</v>
      </c>
      <c r="J186" s="663">
        <f t="shared" si="19"/>
        <v>869.46652235670399</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0.38033191177937165</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9.697611556824798</v>
      </c>
      <c r="R186" s="1181">
        <f t="shared" si="16"/>
        <v>10.07794346860417</v>
      </c>
      <c r="S186" s="430">
        <f>C186*'4C2 Open-burning '!$C$9*'4C2 Open-burning '!$C$11*$C$5</f>
        <v>0.98432235312844463</v>
      </c>
      <c r="T186" s="431">
        <f>D186*'4C2 Open-burning '!$C$9*'4C2 Open-burning '!$C$11*$C$5</f>
        <v>1.0280314110430024</v>
      </c>
      <c r="U186" s="431">
        <f>E186*'4C2 Open-burning '!$C$9*'4C2 Open-burning '!$C$11*$C$5</f>
        <v>0.28078658699808223</v>
      </c>
      <c r="V186" s="431">
        <f>F186*'4C2 Open-burning '!$C$9*'4C2 Open-burning '!$C$11*$C$5</f>
        <v>0</v>
      </c>
      <c r="W186" s="431">
        <f>G186*'4C2 Open-burning '!$C$9*'4C2 Open-burning '!$C$11*$C$5</f>
        <v>0</v>
      </c>
      <c r="X186" s="431">
        <f>H186*'4C2 Open-burning '!$C$9*'4C2 Open-burning '!$C$11*$C$5</f>
        <v>0</v>
      </c>
      <c r="Y186" s="431">
        <f>I186*'4C2 Open-burning '!$C$9*'4C2 Open-burning '!$C$11*$C$5</f>
        <v>1.0977790860216159</v>
      </c>
      <c r="Z186" s="432">
        <f t="shared" si="17"/>
        <v>3.3909194371911449</v>
      </c>
      <c r="AA186" s="1333">
        <f>C186*'4C2 Open-burning '!$C$10*'4C2 Open-burning '!$C$11*$C$5*C$15</f>
        <v>9.0860524904164131E-3</v>
      </c>
      <c r="AB186" s="433">
        <f>D186*'4C2 Open-burning '!$C$10*'4C2 Open-burning '!$C$11*$C$5*D$15</f>
        <v>9.4895207173200224E-3</v>
      </c>
      <c r="AC186" s="433">
        <f>E186*'4C2 Open-burning '!$C$10*'4C2 Open-burning '!$C$11*$C$5*E$15</f>
        <v>5.8317214222678619E-3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2.2800027171218179E-2</v>
      </c>
      <c r="AH186" s="434">
        <f t="shared" si="18"/>
        <v>4.7207321801222474E-2</v>
      </c>
    </row>
    <row r="187" spans="1:34">
      <c r="A187" s="138">
        <f>'Input data'!A148</f>
        <v>2048</v>
      </c>
      <c r="B187" s="100">
        <f>'Recycling - Case 3'!AP128</f>
        <v>4.4055087484321145E-2</v>
      </c>
      <c r="C187" s="473">
        <f>$B187*'Recycling - Case 3'!$AK128*'Recycling - Case 3'!BM128</f>
        <v>252.01521337333918</v>
      </c>
      <c r="D187" s="474">
        <f>$B187*'Recycling - Case 3'!$AK128*'Recycling - Case 3'!BN128</f>
        <v>263.2060062286219</v>
      </c>
      <c r="E187" s="474">
        <f>$B187*'Recycling - Case 3'!$AK128*'Recycling - Case 3'!BO128</f>
        <v>71.889550623117387</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281.06344402444518</v>
      </c>
      <c r="J187" s="663">
        <f t="shared" si="19"/>
        <v>868.17421424952374</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0.37976661570370485</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9.6831977735301837</v>
      </c>
      <c r="R187" s="1181">
        <f t="shared" si="16"/>
        <v>10.062964389233889</v>
      </c>
      <c r="S187" s="430">
        <f>C187*'4C2 Open-burning '!$C$9*'4C2 Open-burning '!$C$11*$C$5</f>
        <v>0.98285933215602272</v>
      </c>
      <c r="T187" s="431">
        <f>D187*'4C2 Open-burning '!$C$9*'4C2 Open-burning '!$C$11*$C$5</f>
        <v>1.0265034242916253</v>
      </c>
      <c r="U187" s="431">
        <f>E187*'4C2 Open-burning '!$C$9*'4C2 Open-burning '!$C$11*$C$5</f>
        <v>0.28036924743015779</v>
      </c>
      <c r="V187" s="431">
        <f>F187*'4C2 Open-burning '!$C$9*'4C2 Open-burning '!$C$11*$C$5</f>
        <v>0</v>
      </c>
      <c r="W187" s="431">
        <f>G187*'4C2 Open-burning '!$C$9*'4C2 Open-burning '!$C$11*$C$5</f>
        <v>0</v>
      </c>
      <c r="X187" s="431">
        <f>H187*'4C2 Open-burning '!$C$9*'4C2 Open-burning '!$C$11*$C$5</f>
        <v>0</v>
      </c>
      <c r="Y187" s="431">
        <f>I187*'4C2 Open-burning '!$C$9*'4C2 Open-burning '!$C$11*$C$5</f>
        <v>1.0961474316953359</v>
      </c>
      <c r="Z187" s="432">
        <f t="shared" si="17"/>
        <v>3.3858794355731412</v>
      </c>
      <c r="AA187" s="1333">
        <f>C187*'4C2 Open-burning '!$C$10*'4C2 Open-burning '!$C$11*$C$5*C$15</f>
        <v>9.0725476814402083E-3</v>
      </c>
      <c r="AB187" s="433">
        <f>D187*'4C2 Open-burning '!$C$10*'4C2 Open-burning '!$C$11*$C$5*D$15</f>
        <v>9.4754162242303881E-3</v>
      </c>
      <c r="AC187" s="433">
        <f>E187*'4C2 Open-burning '!$C$10*'4C2 Open-burning '!$C$11*$C$5*E$15</f>
        <v>5.8230536004725084E-3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2.2766138965980058E-2</v>
      </c>
      <c r="AH187" s="434">
        <f t="shared" si="18"/>
        <v>4.713715647212316E-2</v>
      </c>
    </row>
    <row r="188" spans="1:34">
      <c r="A188" s="138">
        <f>'Input data'!A149</f>
        <v>2049</v>
      </c>
      <c r="B188" s="100">
        <f>'Recycling - Case 3'!AP129</f>
        <v>4.3894538801613196E-2</v>
      </c>
      <c r="C188" s="473">
        <f>$B188*'Recycling - Case 3'!$AK129*'Recycling - Case 3'!BM129</f>
        <v>251.66207992068666</v>
      </c>
      <c r="D188" s="474">
        <f>$B188*'Recycling - Case 3'!$AK129*'Recycling - Case 3'!BN129</f>
        <v>262.83719180470575</v>
      </c>
      <c r="E188" s="474">
        <f>$B188*'Recycling - Case 3'!$AK129*'Recycling - Case 3'!BO129</f>
        <v>71.788816207597918</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280.66960706883361</v>
      </c>
      <c r="J188" s="663">
        <f t="shared" si="19"/>
        <v>866.95769500182405</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0.37923447205090505</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9.669629302735455</v>
      </c>
      <c r="R188" s="1181">
        <f t="shared" si="16"/>
        <v>10.04886377478636</v>
      </c>
      <c r="S188" s="430">
        <f>C188*'4C2 Open-burning '!$C$9*'4C2 Open-burning '!$C$11*$C$5</f>
        <v>0.98148211169067801</v>
      </c>
      <c r="T188" s="431">
        <f>D188*'4C2 Open-burning '!$C$9*'4C2 Open-burning '!$C$11*$C$5</f>
        <v>1.0250650480383525</v>
      </c>
      <c r="U188" s="431">
        <f>E188*'4C2 Open-burning '!$C$9*'4C2 Open-burning '!$C$11*$C$5</f>
        <v>0.27997638320963186</v>
      </c>
      <c r="V188" s="431">
        <f>F188*'4C2 Open-burning '!$C$9*'4C2 Open-burning '!$C$11*$C$5</f>
        <v>0</v>
      </c>
      <c r="W188" s="431">
        <f>G188*'4C2 Open-burning '!$C$9*'4C2 Open-burning '!$C$11*$C$5</f>
        <v>0</v>
      </c>
      <c r="X188" s="431">
        <f>H188*'4C2 Open-burning '!$C$9*'4C2 Open-burning '!$C$11*$C$5</f>
        <v>0</v>
      </c>
      <c r="Y188" s="431">
        <f>I188*'4C2 Open-burning '!$C$9*'4C2 Open-burning '!$C$11*$C$5</f>
        <v>1.0946114675684508</v>
      </c>
      <c r="Z188" s="432">
        <f t="shared" si="17"/>
        <v>3.381135010507113</v>
      </c>
      <c r="AA188" s="1333">
        <f>C188*'4C2 Open-burning '!$C$10*'4C2 Open-burning '!$C$11*$C$5*C$15</f>
        <v>9.059834877144719E-3</v>
      </c>
      <c r="AB188" s="433">
        <f>D188*'4C2 Open-burning '!$C$10*'4C2 Open-burning '!$C$11*$C$5*D$15</f>
        <v>9.4621389049694068E-3</v>
      </c>
      <c r="AC188" s="433">
        <f>E188*'4C2 Open-burning '!$C$10*'4C2 Open-burning '!$C$11*$C$5*E$15</f>
        <v>5.8148941128154307E-3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2.273423817257552E-2</v>
      </c>
      <c r="AH188" s="434">
        <f t="shared" si="18"/>
        <v>4.7071106067505079E-2</v>
      </c>
    </row>
    <row r="189" spans="1:34" ht="15" thickBot="1">
      <c r="A189" s="824">
        <f>'Input data'!A150</f>
        <v>2050</v>
      </c>
      <c r="B189" s="581">
        <f>'Recycling - Case 3'!AP130</f>
        <v>4.3744005418017713E-2</v>
      </c>
      <c r="C189" s="598">
        <f>$B189*'Recycling - Case 3'!$AK130*'Recycling - Case 3'!BM130</f>
        <v>251.33191791234938</v>
      </c>
      <c r="D189" s="595">
        <f>$B189*'Recycling - Case 3'!$AK130*'Recycling - Case 3'!BN130</f>
        <v>262.49236887731314</v>
      </c>
      <c r="E189" s="595">
        <f>$B189*'Recycling - Case 3'!$AK130*'Recycling - Case 3'!BO130</f>
        <v>71.694634598105026</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280.30138933345495</v>
      </c>
      <c r="J189" s="814">
        <f t="shared" si="19"/>
        <v>865.82031072122254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0.37873694451333351</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9.6569434653161892</v>
      </c>
      <c r="R189" s="1182">
        <f t="shared" si="16"/>
        <v>10.035680409829522</v>
      </c>
      <c r="S189" s="436">
        <f>C189*'4C2 Open-burning '!$C$9*'4C2 Open-burning '!$C$11*$C$5</f>
        <v>0.98019447985816255</v>
      </c>
      <c r="T189" s="437">
        <f>D189*'4C2 Open-burning '!$C$9*'4C2 Open-burning '!$C$11*$C$5</f>
        <v>1.0237202386215212</v>
      </c>
      <c r="U189" s="437">
        <f>E189*'4C2 Open-burning '!$C$9*'4C2 Open-burning '!$C$11*$C$5</f>
        <v>0.27960907493260956</v>
      </c>
      <c r="V189" s="437">
        <f>F189*'4C2 Open-burning '!$C$9*'4C2 Open-burning '!$C$11*$C$5</f>
        <v>0</v>
      </c>
      <c r="W189" s="437">
        <f>G189*'4C2 Open-burning '!$C$9*'4C2 Open-burning '!$C$11*$C$5</f>
        <v>0</v>
      </c>
      <c r="X189" s="437">
        <f>H189*'4C2 Open-burning '!$C$9*'4C2 Open-burning '!$C$11*$C$5</f>
        <v>0</v>
      </c>
      <c r="Y189" s="437">
        <f>I189*'4C2 Open-burning '!$C$9*'4C2 Open-burning '!$C$11*$C$5</f>
        <v>1.0931754184004743</v>
      </c>
      <c r="Z189" s="438">
        <f t="shared" si="17"/>
        <v>3.3766992118127677</v>
      </c>
      <c r="AA189" s="1334">
        <f>C189*'4C2 Open-burning '!$C$10*'4C2 Open-burning '!$C$11*$C$5*C$15</f>
        <v>9.0479490448445773E-3</v>
      </c>
      <c r="AB189" s="1335">
        <f>D189*'4C2 Open-burning '!$C$10*'4C2 Open-burning '!$C$11*$C$5*D$15</f>
        <v>9.4497252795832723E-3</v>
      </c>
      <c r="AC189" s="1335">
        <f>E189*'4C2 Open-burning '!$C$10*'4C2 Open-burning '!$C$11*$C$5*E$15</f>
        <v>5.8072654024465065E-3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2.2704412536009851E-2</v>
      </c>
      <c r="AH189" s="439">
        <f t="shared" si="18"/>
        <v>4.7009352262884205E-2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05" t="s">
        <v>6</v>
      </c>
      <c r="I55" s="1506"/>
      <c r="J55" s="1506"/>
      <c r="K55" s="1506"/>
      <c r="L55" s="1506"/>
      <c r="M55" s="1594"/>
      <c r="N55" s="1505" t="s">
        <v>298</v>
      </c>
      <c r="O55" s="1506"/>
      <c r="P55" s="1506"/>
      <c r="Q55" s="1506"/>
      <c r="R55" s="1506"/>
      <c r="S55" s="1594"/>
      <c r="T55" s="1505" t="s">
        <v>299</v>
      </c>
      <c r="U55" s="1506"/>
      <c r="V55" s="1506"/>
      <c r="W55" s="1506"/>
      <c r="X55" s="1506"/>
      <c r="Y55" s="1594"/>
      <c r="Z55" s="1703" t="s">
        <v>308</v>
      </c>
      <c r="AA55" s="1585"/>
      <c r="AB55" s="1585"/>
      <c r="AC55" s="1585"/>
      <c r="AD55" s="1585"/>
      <c r="AE55" s="1585"/>
      <c r="AF55" s="1586"/>
      <c r="AG55" s="1703" t="s">
        <v>307</v>
      </c>
      <c r="AH55" s="1585"/>
      <c r="AI55" s="1585"/>
      <c r="AJ55" s="1585"/>
      <c r="AK55" s="1585"/>
      <c r="AL55" s="1585"/>
      <c r="AM55" s="1586"/>
      <c r="AN55" s="1703" t="s">
        <v>306</v>
      </c>
      <c r="AO55" s="1585"/>
      <c r="AP55" s="1585"/>
      <c r="AQ55" s="1585"/>
      <c r="AR55" s="1585"/>
      <c r="AS55" s="1585"/>
      <c r="AT55" s="1586"/>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58.801927000000006</v>
      </c>
      <c r="C128" s="100">
        <f>'Recycling - Case 1'!E100</f>
        <v>0.74072727272727268</v>
      </c>
      <c r="D128" s="471">
        <f>'Recycling - Case 1'!F100</f>
        <v>0.29665909090909087</v>
      </c>
      <c r="E128" s="203">
        <f t="shared" si="76"/>
        <v>915223327.81558776</v>
      </c>
      <c r="F128" s="204">
        <v>0</v>
      </c>
      <c r="G128" s="205">
        <f t="shared" si="78"/>
        <v>915223327.81558776</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11606695.839115866</v>
      </c>
      <c r="AA128" s="204">
        <f t="shared" si="101"/>
        <v>0</v>
      </c>
      <c r="AB128" s="204">
        <f t="shared" si="102"/>
        <v>11606695.839115866</v>
      </c>
      <c r="AC128" s="204">
        <f t="shared" si="103"/>
        <v>6499749.6699048849</v>
      </c>
      <c r="AD128" s="204">
        <f t="shared" si="104"/>
        <v>928535.66712926899</v>
      </c>
      <c r="AE128" s="204">
        <f t="shared" si="105"/>
        <v>0</v>
      </c>
      <c r="AF128" s="210">
        <f t="shared" si="80"/>
        <v>30641677.015265886</v>
      </c>
      <c r="AG128" s="203">
        <f t="shared" si="106"/>
        <v>0</v>
      </c>
      <c r="AH128" s="204">
        <f t="shared" si="107"/>
        <v>0</v>
      </c>
      <c r="AI128" s="204">
        <f t="shared" si="108"/>
        <v>4942205.9702041736</v>
      </c>
      <c r="AJ128" s="204">
        <f t="shared" si="109"/>
        <v>988441.19404083467</v>
      </c>
      <c r="AK128" s="204">
        <f t="shared" si="110"/>
        <v>0</v>
      </c>
      <c r="AL128" s="204">
        <f t="shared" si="111"/>
        <v>0</v>
      </c>
      <c r="AM128" s="210">
        <f t="shared" si="81"/>
        <v>5930647.1642450085</v>
      </c>
      <c r="AN128" s="203">
        <f t="shared" si="112"/>
        <v>46782472.422500871</v>
      </c>
      <c r="AO128" s="204">
        <f t="shared" si="113"/>
        <v>0</v>
      </c>
      <c r="AP128" s="204">
        <f t="shared" si="114"/>
        <v>23391236.211250436</v>
      </c>
      <c r="AQ128" s="204">
        <f t="shared" si="115"/>
        <v>33022921.710000616</v>
      </c>
      <c r="AR128" s="204">
        <f t="shared" si="116"/>
        <v>1375955.0712500261</v>
      </c>
      <c r="AS128" s="204">
        <f t="shared" si="82"/>
        <v>0</v>
      </c>
      <c r="AT128" s="210">
        <f t="shared" si="83"/>
        <v>104572585.41500194</v>
      </c>
      <c r="AU128" s="222">
        <v>0</v>
      </c>
      <c r="AV128" s="214">
        <f t="shared" si="84"/>
        <v>141.14490959451282</v>
      </c>
      <c r="AW128" s="225">
        <f t="shared" si="77"/>
        <v>2.9648745870853959</v>
      </c>
    </row>
    <row r="129" spans="1:49">
      <c r="A129" s="166">
        <f>'Input data'!A121</f>
        <v>2021</v>
      </c>
      <c r="B129" s="177">
        <f>'Input data'!B121</f>
        <v>59.392254999999999</v>
      </c>
      <c r="C129" s="100">
        <f>'Recycling - Case 1'!E101</f>
        <v>0.74936969696969691</v>
      </c>
      <c r="D129" s="471">
        <f>'Recycling - Case 1'!F101</f>
        <v>0.29901212121212117</v>
      </c>
      <c r="E129" s="203">
        <f t="shared" si="76"/>
        <v>924411495.35068762</v>
      </c>
      <c r="F129" s="204">
        <v>0</v>
      </c>
      <c r="G129" s="205">
        <f t="shared" si="78"/>
        <v>924411495.35068762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12025753.180425767</v>
      </c>
      <c r="AA129" s="204">
        <f t="shared" si="101"/>
        <v>0</v>
      </c>
      <c r="AB129" s="204">
        <f t="shared" si="102"/>
        <v>12025753.180425767</v>
      </c>
      <c r="AC129" s="204">
        <f t="shared" si="103"/>
        <v>6734421.7810384296</v>
      </c>
      <c r="AD129" s="204">
        <f t="shared" si="104"/>
        <v>962060.25443406089</v>
      </c>
      <c r="AE129" s="204">
        <f t="shared" si="105"/>
        <v>0</v>
      </c>
      <c r="AF129" s="210">
        <f t="shared" si="80"/>
        <v>31747988.396324024</v>
      </c>
      <c r="AG129" s="203">
        <f t="shared" si="106"/>
        <v>0</v>
      </c>
      <c r="AH129" s="204">
        <f t="shared" si="107"/>
        <v>0</v>
      </c>
      <c r="AI129" s="204">
        <f t="shared" si="108"/>
        <v>4991822.0748937121</v>
      </c>
      <c r="AJ129" s="204">
        <f t="shared" si="109"/>
        <v>998364.41497874248</v>
      </c>
      <c r="AK129" s="204">
        <f t="shared" si="110"/>
        <v>0</v>
      </c>
      <c r="AL129" s="204">
        <f t="shared" si="111"/>
        <v>0</v>
      </c>
      <c r="AM129" s="210">
        <f t="shared" si="81"/>
        <v>5990186.4898724547</v>
      </c>
      <c r="AN129" s="203">
        <f t="shared" si="112"/>
        <v>47602149.766040318</v>
      </c>
      <c r="AO129" s="204">
        <f t="shared" si="113"/>
        <v>0</v>
      </c>
      <c r="AP129" s="204">
        <f t="shared" si="114"/>
        <v>23801074.883020159</v>
      </c>
      <c r="AQ129" s="204">
        <f t="shared" si="115"/>
        <v>33601517.481910817</v>
      </c>
      <c r="AR129" s="204">
        <f t="shared" si="116"/>
        <v>1400063.2284129509</v>
      </c>
      <c r="AS129" s="204">
        <f t="shared" si="82"/>
        <v>0</v>
      </c>
      <c r="AT129" s="210">
        <f t="shared" si="83"/>
        <v>106404805.35938424</v>
      </c>
      <c r="AU129" s="222">
        <v>0</v>
      </c>
      <c r="AV129" s="214">
        <f t="shared" si="84"/>
        <v>144.14298024558073</v>
      </c>
      <c r="AW129" s="225">
        <f t="shared" si="77"/>
        <v>2.9946397423199325</v>
      </c>
    </row>
    <row r="130" spans="1:49">
      <c r="A130" s="166">
        <f>'Input data'!A122</f>
        <v>2022</v>
      </c>
      <c r="B130" s="177">
        <f>'Input data'!B122</f>
        <v>59.893885000000004</v>
      </c>
      <c r="C130" s="100">
        <f>'Recycling - Case 1'!E102</f>
        <v>0.75801212121212114</v>
      </c>
      <c r="D130" s="471">
        <f>'Recycling - Case 1'!F102</f>
        <v>0.30136515151515147</v>
      </c>
      <c r="E130" s="203">
        <f t="shared" si="76"/>
        <v>932219121.75606263</v>
      </c>
      <c r="F130" s="204">
        <v>0</v>
      </c>
      <c r="G130" s="205">
        <f t="shared" si="78"/>
        <v>932219121.75606263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12432413.196510402</v>
      </c>
      <c r="AA130" s="204">
        <f t="shared" si="101"/>
        <v>0</v>
      </c>
      <c r="AB130" s="204">
        <f t="shared" si="102"/>
        <v>12432413.196510402</v>
      </c>
      <c r="AC130" s="204">
        <f t="shared" si="103"/>
        <v>6962151.3900458235</v>
      </c>
      <c r="AD130" s="204">
        <f t="shared" si="104"/>
        <v>994593.05572083173</v>
      </c>
      <c r="AE130" s="204">
        <f t="shared" si="105"/>
        <v>0</v>
      </c>
      <c r="AF130" s="210">
        <f t="shared" si="80"/>
        <v>32821570.838787463</v>
      </c>
      <c r="AG130" s="203">
        <f t="shared" si="106"/>
        <v>0</v>
      </c>
      <c r="AH130" s="204">
        <f t="shared" si="107"/>
        <v>0</v>
      </c>
      <c r="AI130" s="204">
        <f t="shared" si="108"/>
        <v>5033983.2574827373</v>
      </c>
      <c r="AJ130" s="204">
        <f t="shared" si="109"/>
        <v>1006796.6514965475</v>
      </c>
      <c r="AK130" s="204">
        <f t="shared" si="110"/>
        <v>0</v>
      </c>
      <c r="AL130" s="204">
        <f t="shared" si="111"/>
        <v>0</v>
      </c>
      <c r="AM130" s="210">
        <f t="shared" si="81"/>
        <v>6040779.9089792846</v>
      </c>
      <c r="AN130" s="203">
        <f t="shared" si="112"/>
        <v>48357171.997238003</v>
      </c>
      <c r="AO130" s="204">
        <f t="shared" si="113"/>
        <v>0</v>
      </c>
      <c r="AP130" s="204">
        <f t="shared" si="114"/>
        <v>24178585.998619001</v>
      </c>
      <c r="AQ130" s="204">
        <f t="shared" si="115"/>
        <v>34134474.35099154</v>
      </c>
      <c r="AR130" s="204">
        <f t="shared" si="116"/>
        <v>1422269.7646246476</v>
      </c>
      <c r="AS130" s="204">
        <f t="shared" si="82"/>
        <v>0</v>
      </c>
      <c r="AT130" s="210">
        <f t="shared" si="83"/>
        <v>108092502.11147319</v>
      </c>
      <c r="AU130" s="222">
        <v>0</v>
      </c>
      <c r="AV130" s="214">
        <f t="shared" si="84"/>
        <v>146.95485285923994</v>
      </c>
      <c r="AW130" s="225">
        <f t="shared" si="77"/>
        <v>3.0199326215672344</v>
      </c>
    </row>
    <row r="131" spans="1:49">
      <c r="A131" s="166">
        <f>'Input data'!A123</f>
        <v>2023</v>
      </c>
      <c r="B131" s="177">
        <f>'Input data'!B123</f>
        <v>60.414495000000002</v>
      </c>
      <c r="C131" s="100">
        <f>'Recycling - Case 1'!E103</f>
        <v>0.76665454545454537</v>
      </c>
      <c r="D131" s="471">
        <f>'Recycling - Case 1'!F103</f>
        <v>0.30371818181818178</v>
      </c>
      <c r="E131" s="203">
        <f t="shared" si="76"/>
        <v>940322162.60868764</v>
      </c>
      <c r="F131" s="204">
        <v>0</v>
      </c>
      <c r="G131" s="205">
        <f t="shared" si="78"/>
        <v>940322162.60868764</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12848220.094553255</v>
      </c>
      <c r="AA131" s="204">
        <f t="shared" si="101"/>
        <v>0</v>
      </c>
      <c r="AB131" s="204">
        <f t="shared" si="102"/>
        <v>12848220.094553255</v>
      </c>
      <c r="AC131" s="204">
        <f t="shared" si="103"/>
        <v>7195003.2529498199</v>
      </c>
      <c r="AD131" s="204">
        <f t="shared" si="104"/>
        <v>1027857.6075642597</v>
      </c>
      <c r="AE131" s="204">
        <f t="shared" si="105"/>
        <v>0</v>
      </c>
      <c r="AF131" s="210">
        <f t="shared" si="80"/>
        <v>33919301.049620591</v>
      </c>
      <c r="AG131" s="203">
        <f t="shared" si="106"/>
        <v>0</v>
      </c>
      <c r="AH131" s="204">
        <f t="shared" si="107"/>
        <v>0</v>
      </c>
      <c r="AI131" s="204">
        <f t="shared" si="108"/>
        <v>5077739.6780869132</v>
      </c>
      <c r="AJ131" s="204">
        <f t="shared" si="109"/>
        <v>1015547.9356173826</v>
      </c>
      <c r="AK131" s="204">
        <f t="shared" si="110"/>
        <v>0</v>
      </c>
      <c r="AL131" s="204">
        <f t="shared" si="111"/>
        <v>0</v>
      </c>
      <c r="AM131" s="210">
        <f t="shared" si="81"/>
        <v>6093287.6137042958</v>
      </c>
      <c r="AN131" s="203">
        <f t="shared" si="112"/>
        <v>49133542.672963209</v>
      </c>
      <c r="AO131" s="204">
        <f t="shared" si="113"/>
        <v>0</v>
      </c>
      <c r="AP131" s="204">
        <f t="shared" si="114"/>
        <v>24566771.336481605</v>
      </c>
      <c r="AQ131" s="204">
        <f t="shared" si="115"/>
        <v>34682500.710326985</v>
      </c>
      <c r="AR131" s="204">
        <f t="shared" si="116"/>
        <v>1445104.1962636246</v>
      </c>
      <c r="AS131" s="204">
        <f t="shared" si="82"/>
        <v>0</v>
      </c>
      <c r="AT131" s="210">
        <f t="shared" si="83"/>
        <v>109827918.91603543</v>
      </c>
      <c r="AU131" s="222">
        <v>0</v>
      </c>
      <c r="AV131" s="214">
        <f t="shared" si="84"/>
        <v>149.84050757936032</v>
      </c>
      <c r="AW131" s="225">
        <f t="shared" si="77"/>
        <v>3.0461824986976644</v>
      </c>
    </row>
    <row r="132" spans="1:49">
      <c r="A132" s="166">
        <f>'Input data'!A124</f>
        <v>2024</v>
      </c>
      <c r="B132" s="177">
        <f>'Input data'!B124</f>
        <v>61.020220999999999</v>
      </c>
      <c r="C132" s="100">
        <f>'Recycling - Case 1'!E104</f>
        <v>0.7752969696969696</v>
      </c>
      <c r="D132" s="471">
        <f>'Recycling - Case 1'!F104</f>
        <v>0.30607121212121208</v>
      </c>
      <c r="E132" s="203">
        <f t="shared" si="76"/>
        <v>949749992.50726259</v>
      </c>
      <c r="F132" s="204">
        <v>0</v>
      </c>
      <c r="G132" s="205">
        <f t="shared" si="78"/>
        <v>949749992.50726259</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13287865.804260705</v>
      </c>
      <c r="AA132" s="204">
        <f t="shared" si="101"/>
        <v>0</v>
      </c>
      <c r="AB132" s="204">
        <f t="shared" si="102"/>
        <v>13287865.804260705</v>
      </c>
      <c r="AC132" s="204">
        <f t="shared" si="103"/>
        <v>7441204.8503859937</v>
      </c>
      <c r="AD132" s="204">
        <f t="shared" si="104"/>
        <v>1063029.2643408556</v>
      </c>
      <c r="AE132" s="204">
        <f t="shared" si="105"/>
        <v>0</v>
      </c>
      <c r="AF132" s="210">
        <f t="shared" si="80"/>
        <v>35079965.723248258</v>
      </c>
      <c r="AG132" s="203">
        <f t="shared" si="106"/>
        <v>0</v>
      </c>
      <c r="AH132" s="204">
        <f t="shared" si="107"/>
        <v>0</v>
      </c>
      <c r="AI132" s="204">
        <f t="shared" si="108"/>
        <v>5128649.9595392179</v>
      </c>
      <c r="AJ132" s="204">
        <f t="shared" si="109"/>
        <v>1025729.9919078435</v>
      </c>
      <c r="AK132" s="204">
        <f t="shared" si="110"/>
        <v>0</v>
      </c>
      <c r="AL132" s="204">
        <f t="shared" si="111"/>
        <v>0</v>
      </c>
      <c r="AM132" s="210">
        <f t="shared" si="81"/>
        <v>6154379.9514470613</v>
      </c>
      <c r="AN132" s="203">
        <f t="shared" si="112"/>
        <v>49985773.810199268</v>
      </c>
      <c r="AO132" s="204">
        <f t="shared" si="113"/>
        <v>0</v>
      </c>
      <c r="AP132" s="204">
        <f t="shared" si="114"/>
        <v>24992886.905099634</v>
      </c>
      <c r="AQ132" s="204">
        <f t="shared" si="115"/>
        <v>35284075.630728908</v>
      </c>
      <c r="AR132" s="204">
        <f t="shared" si="116"/>
        <v>1470169.817947038</v>
      </c>
      <c r="AS132" s="204">
        <f t="shared" si="82"/>
        <v>0</v>
      </c>
      <c r="AT132" s="210">
        <f t="shared" si="83"/>
        <v>111732906.16397487</v>
      </c>
      <c r="AU132" s="222">
        <v>0</v>
      </c>
      <c r="AV132" s="214">
        <f t="shared" si="84"/>
        <v>152.96725183867019</v>
      </c>
      <c r="AW132" s="225">
        <f t="shared" si="77"/>
        <v>3.0767240424150479</v>
      </c>
    </row>
    <row r="133" spans="1:49">
      <c r="A133" s="166">
        <f>'Input data'!A125</f>
        <v>2025</v>
      </c>
      <c r="B133" s="177">
        <f>'Input data'!B125</f>
        <v>61.673080999999996</v>
      </c>
      <c r="C133" s="100">
        <f>'Recycling - Case 1'!E105</f>
        <v>0.78393939393939382</v>
      </c>
      <c r="D133" s="471">
        <f>'Recycling - Case 1'!F105</f>
        <v>0.30842424242424238</v>
      </c>
      <c r="E133" s="203">
        <f t="shared" si="76"/>
        <v>959911440.13801253</v>
      </c>
      <c r="F133" s="204">
        <v>0</v>
      </c>
      <c r="G133" s="205">
        <f t="shared" si="78"/>
        <v>959911440.13801253</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13744186.529248819</v>
      </c>
      <c r="AA133" s="204">
        <f t="shared" si="101"/>
        <v>0</v>
      </c>
      <c r="AB133" s="204">
        <f t="shared" si="102"/>
        <v>13744186.529248819</v>
      </c>
      <c r="AC133" s="204">
        <f t="shared" si="103"/>
        <v>7696744.4563793382</v>
      </c>
      <c r="AD133" s="204">
        <f t="shared" si="104"/>
        <v>1099534.9223399048</v>
      </c>
      <c r="AE133" s="204">
        <f t="shared" si="105"/>
        <v>0</v>
      </c>
      <c r="AF133" s="210">
        <f t="shared" si="80"/>
        <v>36284652.437216878</v>
      </c>
      <c r="AG133" s="203">
        <f t="shared" si="106"/>
        <v>0</v>
      </c>
      <c r="AH133" s="204">
        <f t="shared" si="107"/>
        <v>0</v>
      </c>
      <c r="AI133" s="204">
        <f t="shared" si="108"/>
        <v>5183521.7767452672</v>
      </c>
      <c r="AJ133" s="204">
        <f t="shared" si="109"/>
        <v>1036704.3553490533</v>
      </c>
      <c r="AK133" s="204">
        <f t="shared" si="110"/>
        <v>0</v>
      </c>
      <c r="AL133" s="204">
        <f t="shared" si="111"/>
        <v>0</v>
      </c>
      <c r="AM133" s="210">
        <f t="shared" si="81"/>
        <v>6220226.1320943208</v>
      </c>
      <c r="AN133" s="203">
        <f t="shared" si="112"/>
        <v>50884032.794952273</v>
      </c>
      <c r="AO133" s="204">
        <f t="shared" si="113"/>
        <v>0</v>
      </c>
      <c r="AP133" s="204">
        <f t="shared" si="114"/>
        <v>25442016.397476137</v>
      </c>
      <c r="AQ133" s="204">
        <f t="shared" si="115"/>
        <v>35918140.796436913</v>
      </c>
      <c r="AR133" s="204">
        <f t="shared" si="116"/>
        <v>1496589.1998515383</v>
      </c>
      <c r="AS133" s="204">
        <f t="shared" si="82"/>
        <v>0</v>
      </c>
      <c r="AT133" s="210">
        <f t="shared" si="83"/>
        <v>113740779.18871686</v>
      </c>
      <c r="AU133" s="222">
        <v>0</v>
      </c>
      <c r="AV133" s="214">
        <f t="shared" si="84"/>
        <v>156.24565775802807</v>
      </c>
      <c r="AW133" s="225">
        <f t="shared" si="77"/>
        <v>3.1096421476826621</v>
      </c>
    </row>
    <row r="134" spans="1:49">
      <c r="A134" s="166">
        <f>'Input data'!A126</f>
        <v>2026</v>
      </c>
      <c r="B134" s="177">
        <f>'Input data'!B126</f>
        <v>62.305038999999994</v>
      </c>
      <c r="C134" s="100">
        <f>'Recycling - Case 1'!E106</f>
        <v>0.79258181818181805</v>
      </c>
      <c r="D134" s="471">
        <f>'Recycling - Case 1'!F106</f>
        <v>0.31077727272727268</v>
      </c>
      <c r="E134" s="203">
        <f t="shared" si="76"/>
        <v>969747558.32848752</v>
      </c>
      <c r="F134" s="204">
        <v>0</v>
      </c>
      <c r="G134" s="205">
        <f t="shared" si="78"/>
        <v>969747558.32848752</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14202393.786065402</v>
      </c>
      <c r="AA134" s="204">
        <f t="shared" si="101"/>
        <v>0</v>
      </c>
      <c r="AB134" s="204">
        <f t="shared" si="102"/>
        <v>14202393.786065402</v>
      </c>
      <c r="AC134" s="204">
        <f t="shared" si="103"/>
        <v>7953340.5201966222</v>
      </c>
      <c r="AD134" s="204">
        <f t="shared" si="104"/>
        <v>1136191.502885231</v>
      </c>
      <c r="AE134" s="204">
        <f t="shared" si="105"/>
        <v>0</v>
      </c>
      <c r="AF134" s="210">
        <f t="shared" si="80"/>
        <v>37494319.595212653</v>
      </c>
      <c r="AG134" s="203">
        <f t="shared" si="106"/>
        <v>0</v>
      </c>
      <c r="AH134" s="204">
        <f t="shared" si="107"/>
        <v>0</v>
      </c>
      <c r="AI134" s="204">
        <f t="shared" si="108"/>
        <v>5236636.8149738321</v>
      </c>
      <c r="AJ134" s="204">
        <f t="shared" si="109"/>
        <v>1047327.3629947663</v>
      </c>
      <c r="AK134" s="204">
        <f t="shared" si="110"/>
        <v>0</v>
      </c>
      <c r="AL134" s="204">
        <f t="shared" si="111"/>
        <v>0</v>
      </c>
      <c r="AM134" s="210">
        <f t="shared" si="81"/>
        <v>6283964.1779685989</v>
      </c>
      <c r="AN134" s="203">
        <f t="shared" si="112"/>
        <v>51772618.167434461</v>
      </c>
      <c r="AO134" s="204">
        <f t="shared" si="113"/>
        <v>0</v>
      </c>
      <c r="AP134" s="204">
        <f t="shared" si="114"/>
        <v>25886309.083717231</v>
      </c>
      <c r="AQ134" s="204">
        <f t="shared" si="115"/>
        <v>36545377.529953755</v>
      </c>
      <c r="AR134" s="204">
        <f t="shared" si="116"/>
        <v>1522724.0637480735</v>
      </c>
      <c r="AS134" s="204">
        <f t="shared" si="82"/>
        <v>0</v>
      </c>
      <c r="AT134" s="210">
        <f t="shared" si="83"/>
        <v>115727028.84485354</v>
      </c>
      <c r="AU134" s="222">
        <v>0</v>
      </c>
      <c r="AV134" s="214">
        <f t="shared" si="84"/>
        <v>159.50531261803479</v>
      </c>
      <c r="AW134" s="225">
        <f t="shared" si="77"/>
        <v>3.1415063451655998</v>
      </c>
    </row>
    <row r="135" spans="1:49">
      <c r="A135" s="166">
        <f>'Input data'!A127</f>
        <v>2027</v>
      </c>
      <c r="B135" s="177">
        <f>'Input data'!B127</f>
        <v>62.918915999999996</v>
      </c>
      <c r="C135" s="100">
        <f>'Recycling - Case 1'!E107</f>
        <v>0.80122424242424228</v>
      </c>
      <c r="D135" s="471">
        <f>'Recycling - Case 1'!F107</f>
        <v>0.31313030303030298</v>
      </c>
      <c r="E135" s="203">
        <f t="shared" si="76"/>
        <v>979302254.56845009</v>
      </c>
      <c r="F135" s="204">
        <v>0</v>
      </c>
      <c r="G135" s="205">
        <f t="shared" si="78"/>
        <v>979302254.56845009</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14662825.575220345</v>
      </c>
      <c r="AA135" s="204">
        <f t="shared" si="101"/>
        <v>0</v>
      </c>
      <c r="AB135" s="204">
        <f t="shared" si="102"/>
        <v>14662825.575220345</v>
      </c>
      <c r="AC135" s="204">
        <f t="shared" si="103"/>
        <v>8211182.3221233916</v>
      </c>
      <c r="AD135" s="204">
        <f t="shared" si="104"/>
        <v>1173026.0460176265</v>
      </c>
      <c r="AE135" s="204">
        <f t="shared" si="105"/>
        <v>0</v>
      </c>
      <c r="AF135" s="210">
        <f t="shared" si="80"/>
        <v>38709859.518581703</v>
      </c>
      <c r="AG135" s="203">
        <f t="shared" si="106"/>
        <v>0</v>
      </c>
      <c r="AH135" s="204">
        <f t="shared" si="107"/>
        <v>0</v>
      </c>
      <c r="AI135" s="204">
        <f t="shared" si="108"/>
        <v>5288232.1746696299</v>
      </c>
      <c r="AJ135" s="204">
        <f t="shared" si="109"/>
        <v>1057646.434933926</v>
      </c>
      <c r="AK135" s="204">
        <f t="shared" si="110"/>
        <v>0</v>
      </c>
      <c r="AL135" s="204">
        <f t="shared" si="111"/>
        <v>0</v>
      </c>
      <c r="AM135" s="210">
        <f t="shared" si="81"/>
        <v>6345878.6096035559</v>
      </c>
      <c r="AN135" s="203">
        <f t="shared" si="112"/>
        <v>52653521.129038028</v>
      </c>
      <c r="AO135" s="204">
        <f t="shared" si="113"/>
        <v>0</v>
      </c>
      <c r="AP135" s="204">
        <f t="shared" si="114"/>
        <v>26326760.564519014</v>
      </c>
      <c r="AQ135" s="204">
        <f t="shared" si="115"/>
        <v>37167191.385203339</v>
      </c>
      <c r="AR135" s="204">
        <f t="shared" si="116"/>
        <v>1548632.9743834725</v>
      </c>
      <c r="AS135" s="204">
        <f t="shared" si="82"/>
        <v>0</v>
      </c>
      <c r="AT135" s="210">
        <f t="shared" si="83"/>
        <v>117696106.05314386</v>
      </c>
      <c r="AU135" s="222">
        <v>0</v>
      </c>
      <c r="AV135" s="214">
        <f t="shared" si="84"/>
        <v>162.75184418132912</v>
      </c>
      <c r="AW135" s="225">
        <f t="shared" si="77"/>
        <v>3.172458873590327</v>
      </c>
    </row>
    <row r="136" spans="1:49">
      <c r="A136" s="166">
        <f>'Input data'!A128</f>
        <v>2028</v>
      </c>
      <c r="B136" s="177">
        <f>'Input data'!B128</f>
        <v>63.514502</v>
      </c>
      <c r="C136" s="100">
        <f>'Recycling - Case 1'!E108</f>
        <v>0.80986666666666651</v>
      </c>
      <c r="D136" s="471">
        <f>'Recycling - Case 1'!F108</f>
        <v>0.31548333333333328</v>
      </c>
      <c r="E136" s="203">
        <f t="shared" si="76"/>
        <v>988572260.31027508</v>
      </c>
      <c r="F136" s="204">
        <v>0</v>
      </c>
      <c r="G136" s="205">
        <f t="shared" si="78"/>
        <v>988572260.31027508</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15125155.582747217</v>
      </c>
      <c r="AA136" s="204">
        <f t="shared" si="101"/>
        <v>0</v>
      </c>
      <c r="AB136" s="204">
        <f t="shared" si="102"/>
        <v>15125155.582747217</v>
      </c>
      <c r="AC136" s="204">
        <f t="shared" si="103"/>
        <v>8470087.1263384372</v>
      </c>
      <c r="AD136" s="204">
        <f t="shared" si="104"/>
        <v>1210012.4466197761</v>
      </c>
      <c r="AE136" s="204">
        <f t="shared" si="105"/>
        <v>0</v>
      </c>
      <c r="AF136" s="210">
        <f t="shared" si="80"/>
        <v>39930410.738452651</v>
      </c>
      <c r="AG136" s="203">
        <f t="shared" si="106"/>
        <v>0</v>
      </c>
      <c r="AH136" s="204">
        <f t="shared" si="107"/>
        <v>0</v>
      </c>
      <c r="AI136" s="204">
        <f t="shared" si="108"/>
        <v>5338290.2056754846</v>
      </c>
      <c r="AJ136" s="204">
        <f t="shared" si="109"/>
        <v>1067658.0411350969</v>
      </c>
      <c r="AK136" s="204">
        <f t="shared" si="110"/>
        <v>0</v>
      </c>
      <c r="AL136" s="204">
        <f t="shared" si="111"/>
        <v>0</v>
      </c>
      <c r="AM136" s="210">
        <f t="shared" si="81"/>
        <v>6405948.2468105815</v>
      </c>
      <c r="AN136" s="203">
        <f t="shared" si="112"/>
        <v>53526245.034499831</v>
      </c>
      <c r="AO136" s="204">
        <f t="shared" si="113"/>
        <v>0</v>
      </c>
      <c r="AP136" s="204">
        <f t="shared" si="114"/>
        <v>26763122.517249916</v>
      </c>
      <c r="AQ136" s="204">
        <f t="shared" si="115"/>
        <v>37783231.78905873</v>
      </c>
      <c r="AR136" s="204">
        <f t="shared" si="116"/>
        <v>1574301.3245441138</v>
      </c>
      <c r="AS136" s="204">
        <f t="shared" si="82"/>
        <v>0</v>
      </c>
      <c r="AT136" s="210">
        <f t="shared" si="83"/>
        <v>119646900.6653526</v>
      </c>
      <c r="AU136" s="222">
        <v>0</v>
      </c>
      <c r="AV136" s="214">
        <f t="shared" si="84"/>
        <v>165.98325965061582</v>
      </c>
      <c r="AW136" s="225">
        <f t="shared" si="77"/>
        <v>3.2024891444660395</v>
      </c>
    </row>
    <row r="137" spans="1:49">
      <c r="A137" s="166">
        <f>'Input data'!A129</f>
        <v>2029</v>
      </c>
      <c r="B137" s="177">
        <f>'Input data'!B129</f>
        <v>64.093732000000003</v>
      </c>
      <c r="C137" s="100">
        <f>'Recycling - Case 1'!E109</f>
        <v>0.81850909090909074</v>
      </c>
      <c r="D137" s="471">
        <f>'Recycling - Case 1'!F109</f>
        <v>0.31783636363636358</v>
      </c>
      <c r="E137" s="203">
        <f t="shared" si="76"/>
        <v>997587692.88565016</v>
      </c>
      <c r="F137" s="204">
        <v>0</v>
      </c>
      <c r="G137" s="205">
        <f t="shared" si="78"/>
        <v>997587692.88565016</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15589574.94609485</v>
      </c>
      <c r="AA137" s="204">
        <f t="shared" si="101"/>
        <v>0</v>
      </c>
      <c r="AB137" s="204">
        <f t="shared" si="102"/>
        <v>15589574.94609485</v>
      </c>
      <c r="AC137" s="204">
        <f t="shared" si="103"/>
        <v>8730161.9698131122</v>
      </c>
      <c r="AD137" s="204">
        <f t="shared" si="104"/>
        <v>1247165.9956875865</v>
      </c>
      <c r="AE137" s="204">
        <f t="shared" si="105"/>
        <v>0</v>
      </c>
      <c r="AF137" s="210">
        <f t="shared" si="80"/>
        <v>41156477.857690401</v>
      </c>
      <c r="AG137" s="203">
        <f t="shared" si="106"/>
        <v>0</v>
      </c>
      <c r="AH137" s="204">
        <f t="shared" si="107"/>
        <v>0</v>
      </c>
      <c r="AI137" s="204">
        <f t="shared" si="108"/>
        <v>5386973.5415825108</v>
      </c>
      <c r="AJ137" s="204">
        <f t="shared" si="109"/>
        <v>1077394.7083165022</v>
      </c>
      <c r="AK137" s="204">
        <f t="shared" si="110"/>
        <v>0</v>
      </c>
      <c r="AL137" s="204">
        <f t="shared" si="111"/>
        <v>0</v>
      </c>
      <c r="AM137" s="210">
        <f t="shared" si="81"/>
        <v>6464368.249899013</v>
      </c>
      <c r="AN137" s="203">
        <f t="shared" si="112"/>
        <v>54392108.607736118</v>
      </c>
      <c r="AO137" s="204">
        <f t="shared" si="113"/>
        <v>0</v>
      </c>
      <c r="AP137" s="204">
        <f t="shared" si="114"/>
        <v>27196054.303868059</v>
      </c>
      <c r="AQ137" s="204">
        <f t="shared" si="115"/>
        <v>38394429.605460823</v>
      </c>
      <c r="AR137" s="204">
        <f t="shared" si="116"/>
        <v>1599767.9002275344</v>
      </c>
      <c r="AS137" s="204">
        <f t="shared" si="82"/>
        <v>0</v>
      </c>
      <c r="AT137" s="210">
        <f t="shared" si="83"/>
        <v>121582360.41729254</v>
      </c>
      <c r="AU137" s="222">
        <v>0</v>
      </c>
      <c r="AV137" s="214">
        <f t="shared" si="84"/>
        <v>169.20320652488195</v>
      </c>
      <c r="AW137" s="225">
        <f t="shared" si="77"/>
        <v>3.2316947231722866</v>
      </c>
    </row>
    <row r="138" spans="1:49">
      <c r="A138" s="108">
        <f>'Input data'!A130</f>
        <v>2030</v>
      </c>
      <c r="B138" s="177">
        <f>'Input data'!B130</f>
        <v>64.659278</v>
      </c>
      <c r="C138" s="100">
        <f>'Recycling - Case 1'!E110</f>
        <v>0.82715151515151497</v>
      </c>
      <c r="D138" s="471">
        <f>'Recycling - Case 1'!F110</f>
        <v>0.32018939393939388</v>
      </c>
      <c r="E138" s="203">
        <f t="shared" si="76"/>
        <v>1006390140.6719751</v>
      </c>
      <c r="F138" s="204">
        <v>0</v>
      </c>
      <c r="G138" s="205">
        <f t="shared" si="78"/>
        <v>1006390140.6719751</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16056497.244357431</v>
      </c>
      <c r="AA138" s="204">
        <f t="shared" si="101"/>
        <v>0</v>
      </c>
      <c r="AB138" s="204">
        <f t="shared" si="102"/>
        <v>16056497.244357431</v>
      </c>
      <c r="AC138" s="204">
        <f t="shared" si="103"/>
        <v>8991638.4568401575</v>
      </c>
      <c r="AD138" s="204">
        <f t="shared" si="104"/>
        <v>1284519.7795485929</v>
      </c>
      <c r="AE138" s="204">
        <f t="shared" si="105"/>
        <v>0</v>
      </c>
      <c r="AF138" s="210">
        <f t="shared" si="80"/>
        <v>42389152.725103609</v>
      </c>
      <c r="AG138" s="203">
        <f t="shared" si="106"/>
        <v>0</v>
      </c>
      <c r="AH138" s="204">
        <f t="shared" si="107"/>
        <v>0</v>
      </c>
      <c r="AI138" s="204">
        <f t="shared" si="108"/>
        <v>5434506.7596286656</v>
      </c>
      <c r="AJ138" s="204">
        <f t="shared" si="109"/>
        <v>1086901.351925733</v>
      </c>
      <c r="AK138" s="204">
        <f t="shared" si="110"/>
        <v>0</v>
      </c>
      <c r="AL138" s="204">
        <f t="shared" si="111"/>
        <v>0</v>
      </c>
      <c r="AM138" s="210">
        <f t="shared" si="81"/>
        <v>6521408.1115543991</v>
      </c>
      <c r="AN138" s="203">
        <f t="shared" si="112"/>
        <v>55253105.973211125</v>
      </c>
      <c r="AO138" s="204">
        <f t="shared" si="113"/>
        <v>0</v>
      </c>
      <c r="AP138" s="204">
        <f t="shared" si="114"/>
        <v>27626552.986605562</v>
      </c>
      <c r="AQ138" s="204">
        <f t="shared" si="115"/>
        <v>39002192.45167847</v>
      </c>
      <c r="AR138" s="204">
        <f t="shared" si="116"/>
        <v>1625091.35215327</v>
      </c>
      <c r="AS138" s="204">
        <f t="shared" si="82"/>
        <v>0</v>
      </c>
      <c r="AT138" s="210">
        <f t="shared" si="83"/>
        <v>123506942.76364844</v>
      </c>
      <c r="AU138" s="222">
        <v>0</v>
      </c>
      <c r="AV138" s="214">
        <f t="shared" si="84"/>
        <v>172.41750360030645</v>
      </c>
      <c r="AW138" s="225">
        <f t="shared" si="77"/>
        <v>3.2602103356491998</v>
      </c>
    </row>
    <row r="139" spans="1:49">
      <c r="A139" s="166">
        <f>'Input data'!A131</f>
        <v>2031</v>
      </c>
      <c r="B139" s="177">
        <f>'Input data'!B131</f>
        <v>65.211525999999992</v>
      </c>
      <c r="C139" s="100">
        <f>'Recycling - Case 1'!E111</f>
        <v>0.8357939393939392</v>
      </c>
      <c r="D139" s="471">
        <f>'Recycling - Case 1'!F111</f>
        <v>0.32254242424242419</v>
      </c>
      <c r="E139" s="203">
        <f t="shared" si="76"/>
        <v>1014985611.571075</v>
      </c>
      <c r="F139" s="204">
        <v>0</v>
      </c>
      <c r="G139" s="205">
        <f t="shared" si="78"/>
        <v>1014985611.571075</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16525811.184761785</v>
      </c>
      <c r="AA139" s="204">
        <f t="shared" si="101"/>
        <v>0</v>
      </c>
      <c r="AB139" s="204">
        <f t="shared" si="102"/>
        <v>16525811.184761785</v>
      </c>
      <c r="AC139" s="204">
        <f t="shared" si="103"/>
        <v>9254454.2634665947</v>
      </c>
      <c r="AD139" s="204">
        <f t="shared" si="104"/>
        <v>1322064.8947809411</v>
      </c>
      <c r="AE139" s="204">
        <f t="shared" si="105"/>
        <v>0</v>
      </c>
      <c r="AF139" s="210">
        <f t="shared" si="80"/>
        <v>43628141.527771108</v>
      </c>
      <c r="AG139" s="203">
        <f t="shared" si="106"/>
        <v>0</v>
      </c>
      <c r="AH139" s="204">
        <f t="shared" si="107"/>
        <v>0</v>
      </c>
      <c r="AI139" s="204">
        <f t="shared" si="108"/>
        <v>5480922.3024838036</v>
      </c>
      <c r="AJ139" s="204">
        <f t="shared" si="109"/>
        <v>1096184.4604967609</v>
      </c>
      <c r="AK139" s="204">
        <f t="shared" si="110"/>
        <v>0</v>
      </c>
      <c r="AL139" s="204">
        <f t="shared" si="111"/>
        <v>0</v>
      </c>
      <c r="AM139" s="210">
        <f t="shared" si="81"/>
        <v>6577106.7629805645</v>
      </c>
      <c r="AN139" s="203">
        <f t="shared" si="112"/>
        <v>56109327.321841344</v>
      </c>
      <c r="AO139" s="204">
        <f t="shared" si="113"/>
        <v>0</v>
      </c>
      <c r="AP139" s="204">
        <f t="shared" si="114"/>
        <v>28054663.660920672</v>
      </c>
      <c r="AQ139" s="204">
        <f t="shared" si="115"/>
        <v>39606583.991888039</v>
      </c>
      <c r="AR139" s="204">
        <f t="shared" si="116"/>
        <v>1650274.3329953351</v>
      </c>
      <c r="AS139" s="204">
        <f t="shared" si="82"/>
        <v>0</v>
      </c>
      <c r="AT139" s="210">
        <f t="shared" si="83"/>
        <v>125420849.3076454</v>
      </c>
      <c r="AU139" s="222">
        <v>0</v>
      </c>
      <c r="AV139" s="214">
        <f t="shared" si="84"/>
        <v>175.62609759839708</v>
      </c>
      <c r="AW139" s="225">
        <f t="shared" si="77"/>
        <v>3.2880554445513064</v>
      </c>
    </row>
    <row r="140" spans="1:49">
      <c r="A140" s="166">
        <f>'Input data'!A132</f>
        <v>2032</v>
      </c>
      <c r="B140" s="177">
        <f>'Input data'!B132</f>
        <v>65.752923999999993</v>
      </c>
      <c r="C140" s="100">
        <f>'Recycling - Case 1'!E112</f>
        <v>0.84443636363636343</v>
      </c>
      <c r="D140" s="471">
        <f>'Recycling - Case 1'!F112</f>
        <v>0.32489545454545449</v>
      </c>
      <c r="E140" s="203">
        <f t="shared" ref="E140:E157" si="130">B140*$C$4*($C$7*$C$11+$C$8*$C$10+$C$7*$C$12)*10^6</f>
        <v>1023412207.5095501</v>
      </c>
      <c r="F140" s="204">
        <v>0</v>
      </c>
      <c r="G140" s="205">
        <f t="shared" si="78"/>
        <v>1023412207.5095501</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16997946.391999539</v>
      </c>
      <c r="AA140" s="204">
        <f t="shared" si="101"/>
        <v>0</v>
      </c>
      <c r="AB140" s="204">
        <f t="shared" si="102"/>
        <v>16997946.391999539</v>
      </c>
      <c r="AC140" s="204">
        <f t="shared" si="103"/>
        <v>9518849.9795197379</v>
      </c>
      <c r="AD140" s="204">
        <f t="shared" si="104"/>
        <v>1359835.7113599612</v>
      </c>
      <c r="AE140" s="204">
        <f t="shared" si="105"/>
        <v>0</v>
      </c>
      <c r="AF140" s="210">
        <f t="shared" si="80"/>
        <v>44874578.474878781</v>
      </c>
      <c r="AG140" s="203">
        <f t="shared" si="106"/>
        <v>0</v>
      </c>
      <c r="AH140" s="204">
        <f t="shared" si="107"/>
        <v>0</v>
      </c>
      <c r="AI140" s="204">
        <f t="shared" si="108"/>
        <v>5526425.9205515701</v>
      </c>
      <c r="AJ140" s="204">
        <f t="shared" si="109"/>
        <v>1105285.1841103139</v>
      </c>
      <c r="AK140" s="204">
        <f t="shared" si="110"/>
        <v>0</v>
      </c>
      <c r="AL140" s="204">
        <f t="shared" si="111"/>
        <v>0</v>
      </c>
      <c r="AM140" s="210">
        <f t="shared" si="81"/>
        <v>6631711.1046618838</v>
      </c>
      <c r="AN140" s="203">
        <f t="shared" si="112"/>
        <v>56962658.282614492</v>
      </c>
      <c r="AO140" s="204">
        <f t="shared" si="113"/>
        <v>0</v>
      </c>
      <c r="AP140" s="204">
        <f t="shared" si="114"/>
        <v>28481329.141307246</v>
      </c>
      <c r="AQ140" s="204">
        <f t="shared" si="115"/>
        <v>40208935.258316144</v>
      </c>
      <c r="AR140" s="204">
        <f t="shared" si="116"/>
        <v>1675372.3024298395</v>
      </c>
      <c r="AS140" s="204">
        <f t="shared" si="82"/>
        <v>0</v>
      </c>
      <c r="AT140" s="210">
        <f t="shared" si="83"/>
        <v>127328294.98466772</v>
      </c>
      <c r="AU140" s="222">
        <v>0</v>
      </c>
      <c r="AV140" s="214">
        <f t="shared" si="84"/>
        <v>178.8345845642084</v>
      </c>
      <c r="AW140" s="225">
        <f t="shared" ref="AW140:AW158" si="131">((B140*$C$46*$C$47*$C$48*$C$49)-$C$50)*$C$51*$C$52</f>
        <v>3.3153534814285477</v>
      </c>
    </row>
    <row r="141" spans="1:49">
      <c r="A141" s="166">
        <f>'Input data'!A133</f>
        <v>2033</v>
      </c>
      <c r="B141" s="177">
        <f>'Input data'!B133</f>
        <v>66.284188999999998</v>
      </c>
      <c r="C141" s="100">
        <f>'Recycling - Case 1'!E113</f>
        <v>0.85307878787878766</v>
      </c>
      <c r="D141" s="471">
        <f>'Recycling - Case 1'!F113</f>
        <v>0.32724848484848479</v>
      </c>
      <c r="E141" s="203">
        <f t="shared" si="130"/>
        <v>1031681088.2428627</v>
      </c>
      <c r="F141" s="204">
        <v>0</v>
      </c>
      <c r="G141" s="205">
        <f t="shared" si="78"/>
        <v>1031681088.2428627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17472926.067240495</v>
      </c>
      <c r="AA141" s="204">
        <f t="shared" si="101"/>
        <v>0</v>
      </c>
      <c r="AB141" s="204">
        <f t="shared" si="102"/>
        <v>17472926.067240495</v>
      </c>
      <c r="AC141" s="204">
        <f t="shared" si="103"/>
        <v>9784838.5976546742</v>
      </c>
      <c r="AD141" s="204">
        <f t="shared" si="104"/>
        <v>1397834.0853792375</v>
      </c>
      <c r="AE141" s="204">
        <f t="shared" si="105"/>
        <v>0</v>
      </c>
      <c r="AF141" s="210">
        <f t="shared" si="80"/>
        <v>46128524.817514904</v>
      </c>
      <c r="AG141" s="203">
        <f t="shared" si="106"/>
        <v>0</v>
      </c>
      <c r="AH141" s="204">
        <f t="shared" si="107"/>
        <v>0</v>
      </c>
      <c r="AI141" s="204">
        <f t="shared" si="108"/>
        <v>5571077.8765114583</v>
      </c>
      <c r="AJ141" s="204">
        <f t="shared" si="109"/>
        <v>1114215.5753022917</v>
      </c>
      <c r="AK141" s="204">
        <f t="shared" si="110"/>
        <v>0</v>
      </c>
      <c r="AL141" s="204">
        <f t="shared" si="111"/>
        <v>0</v>
      </c>
      <c r="AM141" s="210">
        <f t="shared" si="81"/>
        <v>6685293.45181375</v>
      </c>
      <c r="AN141" s="203">
        <f t="shared" si="112"/>
        <v>57813532.401333191</v>
      </c>
      <c r="AO141" s="204">
        <f t="shared" si="113"/>
        <v>0</v>
      </c>
      <c r="AP141" s="204">
        <f t="shared" si="114"/>
        <v>28906766.200666595</v>
      </c>
      <c r="AQ141" s="204">
        <f t="shared" si="115"/>
        <v>40809552.283294067</v>
      </c>
      <c r="AR141" s="204">
        <f t="shared" si="116"/>
        <v>1700398.0118039194</v>
      </c>
      <c r="AS141" s="204">
        <f t="shared" si="82"/>
        <v>0</v>
      </c>
      <c r="AT141" s="210">
        <f t="shared" si="83"/>
        <v>129230248.89709778</v>
      </c>
      <c r="AU141" s="222">
        <v>0</v>
      </c>
      <c r="AV141" s="214">
        <f t="shared" si="84"/>
        <v>182.04406716642643</v>
      </c>
      <c r="AW141" s="225">
        <f t="shared" si="131"/>
        <v>3.3421405984138115</v>
      </c>
    </row>
    <row r="142" spans="1:49">
      <c r="A142" s="166">
        <f>'Input data'!A134</f>
        <v>2034</v>
      </c>
      <c r="B142" s="177">
        <f>'Input data'!B134</f>
        <v>66.804167000000007</v>
      </c>
      <c r="C142" s="100">
        <f>'Recycling - Case 1'!E114</f>
        <v>0.86172121212121189</v>
      </c>
      <c r="D142" s="471">
        <f>'Recycling - Case 1'!F114</f>
        <v>0.32960151515151509</v>
      </c>
      <c r="E142" s="203">
        <f t="shared" si="130"/>
        <v>1039774292.3235878</v>
      </c>
      <c r="F142" s="204">
        <v>0</v>
      </c>
      <c r="G142" s="205">
        <f t="shared" si="78"/>
        <v>1039774292.3235878</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17950285.282931767</v>
      </c>
      <c r="AA142" s="204">
        <f t="shared" si="101"/>
        <v>0</v>
      </c>
      <c r="AB142" s="204">
        <f t="shared" si="102"/>
        <v>17950285.282931767</v>
      </c>
      <c r="AC142" s="204">
        <f t="shared" si="103"/>
        <v>10052159.758441785</v>
      </c>
      <c r="AD142" s="204">
        <f t="shared" si="104"/>
        <v>1436022.8226345393</v>
      </c>
      <c r="AE142" s="204">
        <f t="shared" si="105"/>
        <v>0</v>
      </c>
      <c r="AF142" s="210">
        <f t="shared" si="80"/>
        <v>47388753.146939859</v>
      </c>
      <c r="AG142" s="203">
        <f t="shared" si="106"/>
        <v>0</v>
      </c>
      <c r="AH142" s="204">
        <f t="shared" si="107"/>
        <v>0</v>
      </c>
      <c r="AI142" s="204">
        <f t="shared" si="108"/>
        <v>5614781.178547373</v>
      </c>
      <c r="AJ142" s="204">
        <f t="shared" si="109"/>
        <v>1122956.2357094747</v>
      </c>
      <c r="AK142" s="204">
        <f t="shared" si="110"/>
        <v>0</v>
      </c>
      <c r="AL142" s="204">
        <f t="shared" si="111"/>
        <v>0</v>
      </c>
      <c r="AM142" s="210">
        <f t="shared" si="81"/>
        <v>6737737.4142568475</v>
      </c>
      <c r="AN142" s="203">
        <f t="shared" si="112"/>
        <v>58660757.200148486</v>
      </c>
      <c r="AO142" s="204">
        <f t="shared" si="113"/>
        <v>0</v>
      </c>
      <c r="AP142" s="204">
        <f t="shared" si="114"/>
        <v>29330378.600074243</v>
      </c>
      <c r="AQ142" s="204">
        <f t="shared" si="115"/>
        <v>41407593.317751922</v>
      </c>
      <c r="AR142" s="204">
        <f t="shared" si="116"/>
        <v>1725316.3882396636</v>
      </c>
      <c r="AS142" s="204">
        <f t="shared" si="82"/>
        <v>0</v>
      </c>
      <c r="AT142" s="210">
        <f t="shared" si="83"/>
        <v>131124045.50621431</v>
      </c>
      <c r="AU142" s="222">
        <v>0</v>
      </c>
      <c r="AV142" s="214">
        <f t="shared" si="84"/>
        <v>185.25053606741102</v>
      </c>
      <c r="AW142" s="225">
        <f t="shared" si="131"/>
        <v>3.3683586092290607</v>
      </c>
    </row>
    <row r="143" spans="1:49">
      <c r="A143" s="166">
        <f>'Input data'!A135</f>
        <v>2035</v>
      </c>
      <c r="B143" s="177">
        <f>'Input data'!B135</f>
        <v>67.314132999999998</v>
      </c>
      <c r="C143" s="100">
        <f>'Recycling - Case 1'!E115</f>
        <v>0.87036363636363612</v>
      </c>
      <c r="D143" s="471">
        <f>'Recycling - Case 1'!F115</f>
        <v>0.33195454545454539</v>
      </c>
      <c r="E143" s="203">
        <f t="shared" si="130"/>
        <v>1047711664.5051626</v>
      </c>
      <c r="F143" s="204">
        <v>0</v>
      </c>
      <c r="G143" s="205">
        <f t="shared" si="78"/>
        <v>1047711664.5051626</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18430200.643795371</v>
      </c>
      <c r="AA143" s="204">
        <f t="shared" si="101"/>
        <v>0</v>
      </c>
      <c r="AB143" s="204">
        <f t="shared" si="102"/>
        <v>18430200.643795371</v>
      </c>
      <c r="AC143" s="204">
        <f t="shared" si="103"/>
        <v>10320912.360525403</v>
      </c>
      <c r="AD143" s="204">
        <f t="shared" si="104"/>
        <v>1474416.0515036276</v>
      </c>
      <c r="AE143" s="204">
        <f t="shared" si="105"/>
        <v>0</v>
      </c>
      <c r="AF143" s="210">
        <f t="shared" si="80"/>
        <v>48655729.69961977</v>
      </c>
      <c r="AG143" s="203">
        <f t="shared" si="106"/>
        <v>0</v>
      </c>
      <c r="AH143" s="204">
        <f t="shared" si="107"/>
        <v>0</v>
      </c>
      <c r="AI143" s="204">
        <f t="shared" si="108"/>
        <v>5657642.9883278776</v>
      </c>
      <c r="AJ143" s="204">
        <f t="shared" si="109"/>
        <v>1131528.5976655756</v>
      </c>
      <c r="AK143" s="204">
        <f t="shared" si="110"/>
        <v>0</v>
      </c>
      <c r="AL143" s="204">
        <f t="shared" si="111"/>
        <v>0</v>
      </c>
      <c r="AM143" s="210">
        <f t="shared" si="81"/>
        <v>6789171.5859934529</v>
      </c>
      <c r="AN143" s="203">
        <f t="shared" si="112"/>
        <v>59505260.21814546</v>
      </c>
      <c r="AO143" s="204">
        <f t="shared" si="113"/>
        <v>0</v>
      </c>
      <c r="AP143" s="204">
        <f t="shared" si="114"/>
        <v>29752630.10907273</v>
      </c>
      <c r="AQ143" s="204">
        <f t="shared" si="115"/>
        <v>42003713.09516155</v>
      </c>
      <c r="AR143" s="204">
        <f t="shared" si="116"/>
        <v>1750154.7122983979</v>
      </c>
      <c r="AS143" s="204">
        <f t="shared" si="82"/>
        <v>0</v>
      </c>
      <c r="AT143" s="210">
        <f t="shared" si="83"/>
        <v>133011758.13467813</v>
      </c>
      <c r="AU143" s="222">
        <v>0</v>
      </c>
      <c r="AV143" s="214">
        <f t="shared" si="84"/>
        <v>188.45665942029137</v>
      </c>
      <c r="AW143" s="225">
        <f t="shared" si="131"/>
        <v>3.3940718011398903</v>
      </c>
    </row>
    <row r="144" spans="1:49">
      <c r="A144" s="166">
        <f>'Input data'!A136</f>
        <v>2036</v>
      </c>
      <c r="B144" s="177">
        <f>'Input data'!B136</f>
        <v>67.815933000000001</v>
      </c>
      <c r="C144" s="100">
        <f>'Recycling - Case 1'!E116</f>
        <v>0.87900606060606035</v>
      </c>
      <c r="D144" s="471">
        <f>'Recycling - Case 1'!F116</f>
        <v>0.33430757575757569</v>
      </c>
      <c r="E144" s="203">
        <f t="shared" si="130"/>
        <v>1055521936.8776625</v>
      </c>
      <c r="F144" s="204">
        <v>0</v>
      </c>
      <c r="G144" s="205">
        <f t="shared" si="78"/>
        <v>1055521936.8776625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18913033.978053402</v>
      </c>
      <c r="AA144" s="204">
        <f t="shared" si="101"/>
        <v>0</v>
      </c>
      <c r="AB144" s="204">
        <f t="shared" si="102"/>
        <v>18913033.978053402</v>
      </c>
      <c r="AC144" s="204">
        <f t="shared" si="103"/>
        <v>10591299.027709901</v>
      </c>
      <c r="AD144" s="204">
        <f t="shared" si="104"/>
        <v>1513042.7182442697</v>
      </c>
      <c r="AE144" s="204">
        <f t="shared" si="105"/>
        <v>0</v>
      </c>
      <c r="AF144" s="210">
        <f t="shared" si="80"/>
        <v>49930409.702060975</v>
      </c>
      <c r="AG144" s="203">
        <f t="shared" si="106"/>
        <v>0</v>
      </c>
      <c r="AH144" s="204">
        <f t="shared" si="107"/>
        <v>0</v>
      </c>
      <c r="AI144" s="204">
        <f t="shared" si="108"/>
        <v>5699818.4591393769</v>
      </c>
      <c r="AJ144" s="204">
        <f t="shared" si="109"/>
        <v>1139963.6918278756</v>
      </c>
      <c r="AK144" s="204">
        <f t="shared" si="110"/>
        <v>0</v>
      </c>
      <c r="AL144" s="204">
        <f t="shared" si="111"/>
        <v>0</v>
      </c>
      <c r="AM144" s="210">
        <f t="shared" si="81"/>
        <v>6839782.1509672524</v>
      </c>
      <c r="AN144" s="203">
        <f t="shared" si="112"/>
        <v>60348507.175583161</v>
      </c>
      <c r="AO144" s="204">
        <f t="shared" si="113"/>
        <v>0</v>
      </c>
      <c r="AP144" s="204">
        <f t="shared" si="114"/>
        <v>30174253.587791581</v>
      </c>
      <c r="AQ144" s="204">
        <f t="shared" si="115"/>
        <v>42598946.241588168</v>
      </c>
      <c r="AR144" s="204">
        <f t="shared" si="116"/>
        <v>1774956.093399507</v>
      </c>
      <c r="AS144" s="204">
        <f t="shared" si="82"/>
        <v>0</v>
      </c>
      <c r="AT144" s="210">
        <f t="shared" si="83"/>
        <v>134896663.09836242</v>
      </c>
      <c r="AU144" s="222">
        <v>0</v>
      </c>
      <c r="AV144" s="214">
        <f t="shared" si="84"/>
        <v>191.66685495139066</v>
      </c>
      <c r="AW144" s="225">
        <f t="shared" si="131"/>
        <v>3.4193732520226052</v>
      </c>
    </row>
    <row r="145" spans="1:49">
      <c r="A145" s="166">
        <f>'Input data'!A137</f>
        <v>2037</v>
      </c>
      <c r="B145" s="177">
        <f>'Input data'!B137</f>
        <v>68.308245999999997</v>
      </c>
      <c r="C145" s="100">
        <f>'Recycling - Case 1'!E117</f>
        <v>0.88764848484848458</v>
      </c>
      <c r="D145" s="471">
        <f>'Recycling - Case 1'!F117</f>
        <v>0.33666060606060599</v>
      </c>
      <c r="E145" s="203">
        <f t="shared" si="130"/>
        <v>1063184548.7200751</v>
      </c>
      <c r="F145" s="204">
        <v>0</v>
      </c>
      <c r="G145" s="205">
        <f t="shared" si="78"/>
        <v>1063184548.7200751</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19398285.35710175</v>
      </c>
      <c r="AA145" s="204">
        <f t="shared" si="101"/>
        <v>0</v>
      </c>
      <c r="AB145" s="204">
        <f t="shared" si="102"/>
        <v>19398285.35710175</v>
      </c>
      <c r="AC145" s="204">
        <f t="shared" si="103"/>
        <v>10863039.799976973</v>
      </c>
      <c r="AD145" s="204">
        <f t="shared" si="104"/>
        <v>1551862.828568137</v>
      </c>
      <c r="AE145" s="204">
        <f t="shared" si="105"/>
        <v>0</v>
      </c>
      <c r="AF145" s="210">
        <f t="shared" si="80"/>
        <v>51211473.342748612</v>
      </c>
      <c r="AG145" s="203">
        <f t="shared" si="106"/>
        <v>0</v>
      </c>
      <c r="AH145" s="204">
        <f t="shared" si="107"/>
        <v>0</v>
      </c>
      <c r="AI145" s="204">
        <f t="shared" si="108"/>
        <v>5741196.5630884049</v>
      </c>
      <c r="AJ145" s="204">
        <f t="shared" si="109"/>
        <v>1148239.312617681</v>
      </c>
      <c r="AK145" s="204">
        <f t="shared" si="110"/>
        <v>0</v>
      </c>
      <c r="AL145" s="204">
        <f t="shared" si="111"/>
        <v>0</v>
      </c>
      <c r="AM145" s="210">
        <f t="shared" si="81"/>
        <v>6889435.8757060859</v>
      </c>
      <c r="AN145" s="203">
        <f t="shared" si="112"/>
        <v>61189170.373064078</v>
      </c>
      <c r="AO145" s="204">
        <f t="shared" si="113"/>
        <v>0</v>
      </c>
      <c r="AP145" s="204">
        <f t="shared" si="114"/>
        <v>30594585.186532039</v>
      </c>
      <c r="AQ145" s="204">
        <f t="shared" si="115"/>
        <v>43192355.557457052</v>
      </c>
      <c r="AR145" s="204">
        <f t="shared" si="116"/>
        <v>1799681.4815607106</v>
      </c>
      <c r="AS145" s="204">
        <f t="shared" si="82"/>
        <v>0</v>
      </c>
      <c r="AT145" s="210">
        <f t="shared" si="83"/>
        <v>136775792.59861389</v>
      </c>
      <c r="AU145" s="222">
        <v>0</v>
      </c>
      <c r="AV145" s="214">
        <f t="shared" si="84"/>
        <v>194.87670181706858</v>
      </c>
      <c r="AW145" s="225">
        <f t="shared" si="131"/>
        <v>3.4441963552279091</v>
      </c>
    </row>
    <row r="146" spans="1:49">
      <c r="A146" s="166">
        <f>'Input data'!A138</f>
        <v>2038</v>
      </c>
      <c r="B146" s="177">
        <f>'Input data'!B138</f>
        <v>68.788494999999998</v>
      </c>
      <c r="C146" s="100">
        <f>'Recycling - Case 1'!E118</f>
        <v>0.89629090909090881</v>
      </c>
      <c r="D146" s="471">
        <f>'Recycling - Case 1'!F118</f>
        <v>0.33901363636363629</v>
      </c>
      <c r="E146" s="203">
        <f t="shared" si="130"/>
        <v>1070659390.2836876</v>
      </c>
      <c r="F146" s="204">
        <v>0</v>
      </c>
      <c r="G146" s="205">
        <f t="shared" si="78"/>
        <v>1070659390.2836876</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19885064.857723411</v>
      </c>
      <c r="AA146" s="204">
        <f t="shared" si="101"/>
        <v>0</v>
      </c>
      <c r="AB146" s="204">
        <f t="shared" si="102"/>
        <v>19885064.857723411</v>
      </c>
      <c r="AC146" s="204">
        <f t="shared" si="103"/>
        <v>11135636.320325105</v>
      </c>
      <c r="AD146" s="204">
        <f t="shared" si="104"/>
        <v>1590805.1886178702</v>
      </c>
      <c r="AE146" s="204">
        <f t="shared" si="105"/>
        <v>0</v>
      </c>
      <c r="AF146" s="210">
        <f t="shared" si="80"/>
        <v>52496571.224389799</v>
      </c>
      <c r="AG146" s="203">
        <f t="shared" si="106"/>
        <v>0</v>
      </c>
      <c r="AH146" s="204">
        <f t="shared" si="107"/>
        <v>0</v>
      </c>
      <c r="AI146" s="204">
        <f t="shared" si="108"/>
        <v>5781560.7075319123</v>
      </c>
      <c r="AJ146" s="204">
        <f t="shared" si="109"/>
        <v>1156312.1415063825</v>
      </c>
      <c r="AK146" s="204">
        <f t="shared" si="110"/>
        <v>0</v>
      </c>
      <c r="AL146" s="204">
        <f t="shared" si="111"/>
        <v>0</v>
      </c>
      <c r="AM146" s="210">
        <f t="shared" si="81"/>
        <v>6937872.8490382945</v>
      </c>
      <c r="AN146" s="203">
        <f t="shared" si="112"/>
        <v>62024758.469211645</v>
      </c>
      <c r="AO146" s="204">
        <f t="shared" si="113"/>
        <v>0</v>
      </c>
      <c r="AP146" s="204">
        <f t="shared" si="114"/>
        <v>31012379.234605823</v>
      </c>
      <c r="AQ146" s="204">
        <f t="shared" si="115"/>
        <v>43782182.44885534</v>
      </c>
      <c r="AR146" s="204">
        <f t="shared" si="116"/>
        <v>1824257.6020356391</v>
      </c>
      <c r="AS146" s="204">
        <f t="shared" si="82"/>
        <v>0</v>
      </c>
      <c r="AT146" s="210">
        <f t="shared" si="83"/>
        <v>138643577.75470847</v>
      </c>
      <c r="AU146" s="222">
        <v>0</v>
      </c>
      <c r="AV146" s="214">
        <f t="shared" si="84"/>
        <v>198.07802182813657</v>
      </c>
      <c r="AW146" s="225">
        <f t="shared" si="131"/>
        <v>3.4684111748472248</v>
      </c>
    </row>
    <row r="147" spans="1:49">
      <c r="A147" s="166">
        <f>'Input data'!A139</f>
        <v>2039</v>
      </c>
      <c r="B147" s="177">
        <f>'Input data'!B139</f>
        <v>69.256822999999997</v>
      </c>
      <c r="C147" s="100">
        <f>'Recycling - Case 1'!E119</f>
        <v>0.90493333333333303</v>
      </c>
      <c r="D147" s="471">
        <f>'Recycling - Case 1'!F119</f>
        <v>0.3413666666666666</v>
      </c>
      <c r="E147" s="203">
        <f t="shared" si="130"/>
        <v>1077948687.2937875</v>
      </c>
      <c r="F147" s="204">
        <v>0</v>
      </c>
      <c r="G147" s="205">
        <f t="shared" si="78"/>
        <v>1077948687.2937875</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20373230.189852599</v>
      </c>
      <c r="AA147" s="204">
        <f t="shared" si="101"/>
        <v>0</v>
      </c>
      <c r="AB147" s="204">
        <f t="shared" si="102"/>
        <v>20373230.189852599</v>
      </c>
      <c r="AC147" s="204">
        <f t="shared" si="103"/>
        <v>11409008.90631745</v>
      </c>
      <c r="AD147" s="204">
        <f t="shared" si="104"/>
        <v>1629858.415188205</v>
      </c>
      <c r="AE147" s="204">
        <f t="shared" si="105"/>
        <v>0</v>
      </c>
      <c r="AF147" s="210">
        <f t="shared" si="80"/>
        <v>53785327.701210856</v>
      </c>
      <c r="AG147" s="203">
        <f t="shared" si="106"/>
        <v>0</v>
      </c>
      <c r="AH147" s="204">
        <f t="shared" si="107"/>
        <v>0</v>
      </c>
      <c r="AI147" s="204">
        <f t="shared" si="108"/>
        <v>5820922.9113864517</v>
      </c>
      <c r="AJ147" s="204">
        <f t="shared" si="109"/>
        <v>1164184.5822772903</v>
      </c>
      <c r="AK147" s="204">
        <f t="shared" si="110"/>
        <v>0</v>
      </c>
      <c r="AL147" s="204">
        <f t="shared" si="111"/>
        <v>0</v>
      </c>
      <c r="AM147" s="210">
        <f t="shared" si="81"/>
        <v>6985107.4936637422</v>
      </c>
      <c r="AN147" s="203">
        <f t="shared" si="112"/>
        <v>62855187.95610071</v>
      </c>
      <c r="AO147" s="204">
        <f t="shared" si="113"/>
        <v>0</v>
      </c>
      <c r="AP147" s="204">
        <f t="shared" si="114"/>
        <v>31427593.978050355</v>
      </c>
      <c r="AQ147" s="204">
        <f t="shared" si="115"/>
        <v>44368367.969012335</v>
      </c>
      <c r="AR147" s="204">
        <f t="shared" si="116"/>
        <v>1848681.9987088472</v>
      </c>
      <c r="AS147" s="204">
        <f t="shared" si="82"/>
        <v>0</v>
      </c>
      <c r="AT147" s="210">
        <f t="shared" si="83"/>
        <v>140499831.90187225</v>
      </c>
      <c r="AU147" s="222">
        <v>0</v>
      </c>
      <c r="AV147" s="214">
        <f t="shared" si="84"/>
        <v>201.27026709674686</v>
      </c>
      <c r="AW147" s="225">
        <f t="shared" si="131"/>
        <v>3.492024921138575</v>
      </c>
    </row>
    <row r="148" spans="1:49">
      <c r="A148" s="166">
        <f>'Input data'!A140</f>
        <v>2040</v>
      </c>
      <c r="B148" s="177">
        <f>'Input data'!B140</f>
        <v>69.713937000000001</v>
      </c>
      <c r="C148" s="100">
        <f>'Recycling - Case 1'!E120</f>
        <v>0.91357575757575726</v>
      </c>
      <c r="D148" s="471">
        <f>'Recycling - Case 1'!F120</f>
        <v>0.3437196969696969</v>
      </c>
      <c r="E148" s="203">
        <f t="shared" si="130"/>
        <v>1085063443.8607125</v>
      </c>
      <c r="F148" s="204">
        <v>0</v>
      </c>
      <c r="G148" s="205">
        <f t="shared" si="78"/>
        <v>1085063443.8607125</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20862810.761503715</v>
      </c>
      <c r="AA148" s="204">
        <f t="shared" si="101"/>
        <v>0</v>
      </c>
      <c r="AB148" s="204">
        <f t="shared" si="102"/>
        <v>20862810.761503715</v>
      </c>
      <c r="AC148" s="204">
        <f t="shared" si="103"/>
        <v>11683174.026442075</v>
      </c>
      <c r="AD148" s="204">
        <f t="shared" si="104"/>
        <v>1669024.8609202942</v>
      </c>
      <c r="AE148" s="204">
        <f t="shared" si="105"/>
        <v>0</v>
      </c>
      <c r="AF148" s="210">
        <f t="shared" si="80"/>
        <v>55077820.410369799</v>
      </c>
      <c r="AG148" s="203">
        <f t="shared" si="106"/>
        <v>0</v>
      </c>
      <c r="AH148" s="204">
        <f t="shared" si="107"/>
        <v>0</v>
      </c>
      <c r="AI148" s="204">
        <f t="shared" si="108"/>
        <v>5859342.5968478471</v>
      </c>
      <c r="AJ148" s="204">
        <f t="shared" si="109"/>
        <v>1171868.5193695694</v>
      </c>
      <c r="AK148" s="204">
        <f t="shared" si="110"/>
        <v>0</v>
      </c>
      <c r="AL148" s="204">
        <f t="shared" si="111"/>
        <v>0</v>
      </c>
      <c r="AM148" s="210">
        <f t="shared" si="81"/>
        <v>7031211.1162174167</v>
      </c>
      <c r="AN148" s="203">
        <f t="shared" si="112"/>
        <v>63680893.888216279</v>
      </c>
      <c r="AO148" s="204">
        <f t="shared" si="113"/>
        <v>0</v>
      </c>
      <c r="AP148" s="204">
        <f t="shared" si="114"/>
        <v>31840446.94410814</v>
      </c>
      <c r="AQ148" s="204">
        <f t="shared" si="115"/>
        <v>44951219.215211555</v>
      </c>
      <c r="AR148" s="204">
        <f t="shared" si="116"/>
        <v>1872967.4673004819</v>
      </c>
      <c r="AS148" s="204">
        <f t="shared" si="82"/>
        <v>0</v>
      </c>
      <c r="AT148" s="210">
        <f t="shared" si="83"/>
        <v>142345527.51483643</v>
      </c>
      <c r="AU148" s="222">
        <v>0</v>
      </c>
      <c r="AV148" s="214">
        <f t="shared" si="84"/>
        <v>204.45455904142364</v>
      </c>
      <c r="AW148" s="225">
        <f t="shared" si="131"/>
        <v>3.5150732420210016</v>
      </c>
    </row>
    <row r="149" spans="1:49">
      <c r="A149" s="166">
        <f>'Input data'!A141</f>
        <v>2041</v>
      </c>
      <c r="B149" s="177">
        <f>'Input data'!B141</f>
        <v>70.160651999999999</v>
      </c>
      <c r="C149" s="100">
        <f>'Recycling - Case 1'!E121</f>
        <v>0.92221818181818149</v>
      </c>
      <c r="D149" s="471">
        <f>'Recycling - Case 1'!F121</f>
        <v>0.3460727272727272</v>
      </c>
      <c r="E149" s="203">
        <f t="shared" si="130"/>
        <v>1092016345.06215</v>
      </c>
      <c r="F149" s="204">
        <v>0</v>
      </c>
      <c r="G149" s="205">
        <f t="shared" si="78"/>
        <v>1092016345.06215</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21353883.256624423</v>
      </c>
      <c r="AA149" s="204">
        <f t="shared" si="101"/>
        <v>0</v>
      </c>
      <c r="AB149" s="204">
        <f t="shared" si="102"/>
        <v>21353883.256624423</v>
      </c>
      <c r="AC149" s="204">
        <f t="shared" si="103"/>
        <v>11958174.623709669</v>
      </c>
      <c r="AD149" s="204">
        <f t="shared" si="104"/>
        <v>1708310.6605299506</v>
      </c>
      <c r="AE149" s="204">
        <f t="shared" si="105"/>
        <v>0</v>
      </c>
      <c r="AF149" s="210">
        <f t="shared" si="80"/>
        <v>56374251.797488466</v>
      </c>
      <c r="AG149" s="203">
        <f t="shared" si="106"/>
        <v>0</v>
      </c>
      <c r="AH149" s="204">
        <f t="shared" si="107"/>
        <v>0</v>
      </c>
      <c r="AI149" s="204">
        <f t="shared" si="108"/>
        <v>5896888.2633356089</v>
      </c>
      <c r="AJ149" s="204">
        <f t="shared" si="109"/>
        <v>1179377.6526671217</v>
      </c>
      <c r="AK149" s="204">
        <f t="shared" si="110"/>
        <v>0</v>
      </c>
      <c r="AL149" s="204">
        <f t="shared" si="111"/>
        <v>0</v>
      </c>
      <c r="AM149" s="210">
        <f t="shared" si="81"/>
        <v>7076265.9160027308</v>
      </c>
      <c r="AN149" s="203">
        <f t="shared" si="112"/>
        <v>64502427.276425533</v>
      </c>
      <c r="AO149" s="204">
        <f t="shared" si="113"/>
        <v>0</v>
      </c>
      <c r="AP149" s="204">
        <f t="shared" si="114"/>
        <v>32251213.638212766</v>
      </c>
      <c r="AQ149" s="204">
        <f t="shared" si="115"/>
        <v>45531125.136300452</v>
      </c>
      <c r="AR149" s="204">
        <f t="shared" si="116"/>
        <v>1897130.214012519</v>
      </c>
      <c r="AS149" s="204">
        <f t="shared" si="82"/>
        <v>0</v>
      </c>
      <c r="AT149" s="210">
        <f t="shared" si="83"/>
        <v>144181896.26495129</v>
      </c>
      <c r="AU149" s="222">
        <v>0</v>
      </c>
      <c r="AV149" s="214">
        <f t="shared" si="84"/>
        <v>207.63241397844249</v>
      </c>
      <c r="AW149" s="225">
        <f t="shared" si="131"/>
        <v>3.5375972309230974</v>
      </c>
    </row>
    <row r="150" spans="1:49">
      <c r="A150" s="166">
        <f>'Input data'!A142</f>
        <v>2042</v>
      </c>
      <c r="B150" s="177">
        <f>'Input data'!B142</f>
        <v>70.595131999999992</v>
      </c>
      <c r="C150" s="100">
        <f>'Recycling - Case 1'!E122</f>
        <v>0.93086060606060572</v>
      </c>
      <c r="D150" s="471">
        <f>'Recycling - Case 1'!F122</f>
        <v>0.3484257575757575</v>
      </c>
      <c r="E150" s="203">
        <f t="shared" si="130"/>
        <v>1098778814.45315</v>
      </c>
      <c r="F150" s="204">
        <v>0</v>
      </c>
      <c r="G150" s="205">
        <f t="shared" si="78"/>
        <v>1098778814.45315</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21845720.610991281</v>
      </c>
      <c r="AA150" s="204">
        <f t="shared" si="101"/>
        <v>0</v>
      </c>
      <c r="AB150" s="204">
        <f t="shared" si="102"/>
        <v>21845720.610991281</v>
      </c>
      <c r="AC150" s="204">
        <f t="shared" si="103"/>
        <v>12233603.542155111</v>
      </c>
      <c r="AD150" s="204">
        <f t="shared" si="104"/>
        <v>1747657.6488792989</v>
      </c>
      <c r="AE150" s="204">
        <f t="shared" si="105"/>
        <v>0</v>
      </c>
      <c r="AF150" s="210">
        <f t="shared" si="80"/>
        <v>57672702.413016967</v>
      </c>
      <c r="AG150" s="203">
        <f t="shared" si="106"/>
        <v>0</v>
      </c>
      <c r="AH150" s="204">
        <f t="shared" si="107"/>
        <v>0</v>
      </c>
      <c r="AI150" s="204">
        <f t="shared" si="108"/>
        <v>5933405.5980470097</v>
      </c>
      <c r="AJ150" s="204">
        <f t="shared" si="109"/>
        <v>1186681.119609402</v>
      </c>
      <c r="AK150" s="204">
        <f t="shared" si="110"/>
        <v>0</v>
      </c>
      <c r="AL150" s="204">
        <f t="shared" si="111"/>
        <v>0</v>
      </c>
      <c r="AM150" s="210">
        <f t="shared" si="81"/>
        <v>7120086.7176564112</v>
      </c>
      <c r="AN150" s="203">
        <f t="shared" si="112"/>
        <v>65317905.514998779</v>
      </c>
      <c r="AO150" s="204">
        <f t="shared" si="113"/>
        <v>0</v>
      </c>
      <c r="AP150" s="204">
        <f t="shared" si="114"/>
        <v>32658952.757499389</v>
      </c>
      <c r="AQ150" s="204">
        <f t="shared" si="115"/>
        <v>46106756.834116861</v>
      </c>
      <c r="AR150" s="204">
        <f t="shared" si="116"/>
        <v>1921114.8680882028</v>
      </c>
      <c r="AS150" s="204">
        <f t="shared" si="82"/>
        <v>0</v>
      </c>
      <c r="AT150" s="210">
        <f t="shared" si="83"/>
        <v>146004729.97470322</v>
      </c>
      <c r="AU150" s="222">
        <v>0</v>
      </c>
      <c r="AV150" s="214">
        <f t="shared" si="84"/>
        <v>210.79751910537661</v>
      </c>
      <c r="AW150" s="225">
        <f t="shared" si="131"/>
        <v>3.5595043141824068</v>
      </c>
    </row>
    <row r="151" spans="1:49">
      <c r="A151" s="166">
        <f>'Input data'!A143</f>
        <v>2043</v>
      </c>
      <c r="B151" s="177">
        <f>'Input data'!B143</f>
        <v>71.016168000000008</v>
      </c>
      <c r="C151" s="100">
        <f>'Recycling - Case 1'!E123</f>
        <v>0.93950303030302995</v>
      </c>
      <c r="D151" s="471">
        <f>'Recycling - Case 1'!F123</f>
        <v>0.3507787878787878</v>
      </c>
      <c r="E151" s="203">
        <f t="shared" si="130"/>
        <v>1105332034.5381002</v>
      </c>
      <c r="F151" s="204">
        <v>0</v>
      </c>
      <c r="G151" s="205">
        <f t="shared" si="78"/>
        <v>1105332034.5381002</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22337755.570710901</v>
      </c>
      <c r="AA151" s="204">
        <f t="shared" si="101"/>
        <v>0</v>
      </c>
      <c r="AB151" s="204">
        <f t="shared" si="102"/>
        <v>22337755.570710901</v>
      </c>
      <c r="AC151" s="204">
        <f t="shared" si="103"/>
        <v>12509143.119598096</v>
      </c>
      <c r="AD151" s="204">
        <f t="shared" si="104"/>
        <v>1787020.4456568686</v>
      </c>
      <c r="AE151" s="204">
        <f t="shared" si="105"/>
        <v>0</v>
      </c>
      <c r="AF151" s="210">
        <f t="shared" si="80"/>
        <v>58971674.706676766</v>
      </c>
      <c r="AG151" s="203">
        <f t="shared" si="106"/>
        <v>0</v>
      </c>
      <c r="AH151" s="204">
        <f t="shared" si="107"/>
        <v>0</v>
      </c>
      <c r="AI151" s="204">
        <f t="shared" si="108"/>
        <v>5968792.9865057403</v>
      </c>
      <c r="AJ151" s="204">
        <f t="shared" si="109"/>
        <v>1193758.5973011481</v>
      </c>
      <c r="AK151" s="204">
        <f t="shared" si="110"/>
        <v>0</v>
      </c>
      <c r="AL151" s="204">
        <f t="shared" si="111"/>
        <v>0</v>
      </c>
      <c r="AM151" s="210">
        <f t="shared" si="81"/>
        <v>7162551.5838068882</v>
      </c>
      <c r="AN151" s="203">
        <f t="shared" si="112"/>
        <v>66125986.542589732</v>
      </c>
      <c r="AO151" s="204">
        <f t="shared" si="113"/>
        <v>0</v>
      </c>
      <c r="AP151" s="204">
        <f t="shared" si="114"/>
        <v>33062993.271294866</v>
      </c>
      <c r="AQ151" s="204">
        <f t="shared" si="115"/>
        <v>46677166.971239887</v>
      </c>
      <c r="AR151" s="204">
        <f t="shared" si="116"/>
        <v>1944881.9571349956</v>
      </c>
      <c r="AS151" s="204">
        <f t="shared" si="82"/>
        <v>0</v>
      </c>
      <c r="AT151" s="210">
        <f t="shared" si="83"/>
        <v>147811028.74225947</v>
      </c>
      <c r="AU151" s="222">
        <v>0</v>
      </c>
      <c r="AV151" s="214">
        <f t="shared" si="84"/>
        <v>213.94525503274312</v>
      </c>
      <c r="AW151" s="225">
        <f t="shared" si="131"/>
        <v>3.5807335323447322</v>
      </c>
    </row>
    <row r="152" spans="1:49">
      <c r="A152" s="166">
        <f>'Input data'!A144</f>
        <v>2044</v>
      </c>
      <c r="B152" s="177">
        <f>'Input data'!B144</f>
        <v>71.423670999999999</v>
      </c>
      <c r="C152" s="100">
        <f>'Recycling - Case 1'!E124</f>
        <v>0.94814545454545418</v>
      </c>
      <c r="D152" s="471">
        <f>'Recycling - Case 1'!F124</f>
        <v>0.3531318181818181</v>
      </c>
      <c r="E152" s="203">
        <f t="shared" si="130"/>
        <v>1111674620.0753875</v>
      </c>
      <c r="F152" s="204">
        <v>0</v>
      </c>
      <c r="G152" s="205">
        <f t="shared" si="78"/>
        <v>1111674620.0753875</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22829754.243184566</v>
      </c>
      <c r="AA152" s="204">
        <f t="shared" si="101"/>
        <v>0</v>
      </c>
      <c r="AB152" s="204">
        <f t="shared" si="102"/>
        <v>22829754.243184566</v>
      </c>
      <c r="AC152" s="204">
        <f t="shared" si="103"/>
        <v>12784662.37618335</v>
      </c>
      <c r="AD152" s="204">
        <f t="shared" si="104"/>
        <v>1826380.3394547617</v>
      </c>
      <c r="AE152" s="204">
        <f t="shared" si="105"/>
        <v>0</v>
      </c>
      <c r="AF152" s="210">
        <f t="shared" si="80"/>
        <v>60270551.202007242</v>
      </c>
      <c r="AG152" s="203">
        <f t="shared" si="106"/>
        <v>0</v>
      </c>
      <c r="AH152" s="204">
        <f t="shared" si="107"/>
        <v>0</v>
      </c>
      <c r="AI152" s="204">
        <f t="shared" si="108"/>
        <v>6003042.9484070921</v>
      </c>
      <c r="AJ152" s="204">
        <f t="shared" si="109"/>
        <v>1200608.5896814184</v>
      </c>
      <c r="AK152" s="204">
        <f t="shared" si="110"/>
        <v>0</v>
      </c>
      <c r="AL152" s="204">
        <f t="shared" si="111"/>
        <v>0</v>
      </c>
      <c r="AM152" s="210">
        <f t="shared" si="81"/>
        <v>7203651.5380885107</v>
      </c>
      <c r="AN152" s="203">
        <f t="shared" si="112"/>
        <v>66926349.275056697</v>
      </c>
      <c r="AO152" s="204">
        <f t="shared" si="113"/>
        <v>0</v>
      </c>
      <c r="AP152" s="204">
        <f t="shared" si="114"/>
        <v>33463174.637528349</v>
      </c>
      <c r="AQ152" s="204">
        <f t="shared" si="115"/>
        <v>47242128.900040112</v>
      </c>
      <c r="AR152" s="204">
        <f t="shared" si="116"/>
        <v>1968422.0375016711</v>
      </c>
      <c r="AS152" s="204">
        <f t="shared" si="82"/>
        <v>0</v>
      </c>
      <c r="AT152" s="210">
        <f t="shared" si="83"/>
        <v>149600074.85012683</v>
      </c>
      <c r="AU152" s="222">
        <v>0</v>
      </c>
      <c r="AV152" s="214">
        <f t="shared" si="84"/>
        <v>217.07427759022261</v>
      </c>
      <c r="AW152" s="225">
        <f t="shared" si="131"/>
        <v>3.6012803979068257</v>
      </c>
    </row>
    <row r="153" spans="1:49">
      <c r="A153" s="166">
        <f>'Input data'!A145</f>
        <v>2045</v>
      </c>
      <c r="B153" s="177">
        <f>'Input data'!B145</f>
        <v>71.816201000000007</v>
      </c>
      <c r="C153" s="100">
        <f>'Recycling - Case 1'!E125</f>
        <v>0.95678787878787841</v>
      </c>
      <c r="D153" s="471">
        <f>'Recycling - Case 1'!F125</f>
        <v>0.3554848484848484</v>
      </c>
      <c r="E153" s="203">
        <f t="shared" si="130"/>
        <v>1117784158.1670127</v>
      </c>
      <c r="F153" s="204">
        <v>0</v>
      </c>
      <c r="G153" s="205">
        <f t="shared" si="78"/>
        <v>1117784158.1670127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23321042.209029969</v>
      </c>
      <c r="AA153" s="204">
        <f t="shared" si="101"/>
        <v>0</v>
      </c>
      <c r="AB153" s="204">
        <f t="shared" si="102"/>
        <v>23321042.209029969</v>
      </c>
      <c r="AC153" s="204">
        <f t="shared" si="103"/>
        <v>13059783.637056772</v>
      </c>
      <c r="AD153" s="204">
        <f t="shared" si="104"/>
        <v>1865683.3767223936</v>
      </c>
      <c r="AE153" s="204">
        <f t="shared" si="105"/>
        <v>0</v>
      </c>
      <c r="AF153" s="210">
        <f t="shared" si="80"/>
        <v>61567551.431839108</v>
      </c>
      <c r="AG153" s="203">
        <f t="shared" si="106"/>
        <v>0</v>
      </c>
      <c r="AH153" s="204">
        <f t="shared" si="107"/>
        <v>0</v>
      </c>
      <c r="AI153" s="204">
        <f t="shared" si="108"/>
        <v>6036034.454101868</v>
      </c>
      <c r="AJ153" s="204">
        <f t="shared" si="109"/>
        <v>1207206.8908203735</v>
      </c>
      <c r="AK153" s="204">
        <f t="shared" si="110"/>
        <v>0</v>
      </c>
      <c r="AL153" s="204">
        <f t="shared" si="111"/>
        <v>0</v>
      </c>
      <c r="AM153" s="210">
        <f t="shared" si="81"/>
        <v>7243241.3449222418</v>
      </c>
      <c r="AN153" s="203">
        <f t="shared" si="112"/>
        <v>67717396.636590615</v>
      </c>
      <c r="AO153" s="204">
        <f t="shared" si="113"/>
        <v>0</v>
      </c>
      <c r="AP153" s="204">
        <f t="shared" si="114"/>
        <v>33858698.318295307</v>
      </c>
      <c r="AQ153" s="204">
        <f t="shared" si="115"/>
        <v>47800515.272887573</v>
      </c>
      <c r="AR153" s="204">
        <f t="shared" si="116"/>
        <v>1991688.1363703159</v>
      </c>
      <c r="AS153" s="204">
        <f t="shared" si="82"/>
        <v>0</v>
      </c>
      <c r="AT153" s="210">
        <f t="shared" si="83"/>
        <v>151368298.36414379</v>
      </c>
      <c r="AU153" s="222">
        <v>0</v>
      </c>
      <c r="AV153" s="214">
        <f t="shared" si="84"/>
        <v>220.17909114090514</v>
      </c>
      <c r="AW153" s="225">
        <f t="shared" si="131"/>
        <v>3.6210723040746049</v>
      </c>
    </row>
    <row r="154" spans="1:49">
      <c r="A154" s="166">
        <f>'Input data'!A146</f>
        <v>2046</v>
      </c>
      <c r="B154" s="177">
        <f>'Input data'!B146</f>
        <v>72.192155</v>
      </c>
      <c r="C154" s="100">
        <f>'Recycling - Case 1'!E126</f>
        <v>0.96543030303030264</v>
      </c>
      <c r="D154" s="471">
        <f>'Recycling - Case 1'!F126</f>
        <v>0.3578378787878787</v>
      </c>
      <c r="E154" s="203">
        <f t="shared" si="130"/>
        <v>1123635698.8994377</v>
      </c>
      <c r="F154" s="204">
        <v>0</v>
      </c>
      <c r="G154" s="205">
        <f t="shared" si="78"/>
        <v>1123635698.8994377</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23810861.946678106</v>
      </c>
      <c r="AA154" s="204">
        <f t="shared" si="101"/>
        <v>0</v>
      </c>
      <c r="AB154" s="204">
        <f t="shared" si="102"/>
        <v>23810861.946678106</v>
      </c>
      <c r="AC154" s="204">
        <f t="shared" si="103"/>
        <v>13334082.690139728</v>
      </c>
      <c r="AD154" s="204">
        <f t="shared" si="104"/>
        <v>1904868.9557342441</v>
      </c>
      <c r="AE154" s="204">
        <f t="shared" si="105"/>
        <v>0</v>
      </c>
      <c r="AF154" s="210">
        <f t="shared" si="80"/>
        <v>62860675.539230183</v>
      </c>
      <c r="AG154" s="203">
        <f t="shared" si="106"/>
        <v>0</v>
      </c>
      <c r="AH154" s="204">
        <f t="shared" si="107"/>
        <v>0</v>
      </c>
      <c r="AI154" s="204">
        <f t="shared" si="108"/>
        <v>6067632.7740569627</v>
      </c>
      <c r="AJ154" s="204">
        <f t="shared" si="109"/>
        <v>1213526.5548113924</v>
      </c>
      <c r="AK154" s="204">
        <f t="shared" si="110"/>
        <v>0</v>
      </c>
      <c r="AL154" s="204">
        <f t="shared" si="111"/>
        <v>0</v>
      </c>
      <c r="AM154" s="210">
        <f t="shared" si="81"/>
        <v>7281159.3288683556</v>
      </c>
      <c r="AN154" s="203">
        <f t="shared" si="112"/>
        <v>68497342.948409155</v>
      </c>
      <c r="AO154" s="204">
        <f t="shared" si="113"/>
        <v>0</v>
      </c>
      <c r="AP154" s="204">
        <f t="shared" si="114"/>
        <v>34248671.474204578</v>
      </c>
      <c r="AQ154" s="204">
        <f t="shared" si="115"/>
        <v>48351065.610641859</v>
      </c>
      <c r="AR154" s="204">
        <f t="shared" si="116"/>
        <v>2014627.7337767442</v>
      </c>
      <c r="AS154" s="204">
        <f t="shared" si="82"/>
        <v>0</v>
      </c>
      <c r="AT154" s="210">
        <f t="shared" si="83"/>
        <v>153111707.76703236</v>
      </c>
      <c r="AU154" s="222">
        <v>0</v>
      </c>
      <c r="AV154" s="214">
        <f t="shared" si="84"/>
        <v>223.25354263513088</v>
      </c>
      <c r="AW154" s="225">
        <f t="shared" si="131"/>
        <v>3.6400284253682678</v>
      </c>
    </row>
    <row r="155" spans="1:49">
      <c r="A155" s="166">
        <f>'Input data'!A147</f>
        <v>2047</v>
      </c>
      <c r="B155" s="177">
        <f>'Input data'!B147</f>
        <v>72.55139299999999</v>
      </c>
      <c r="C155" s="100">
        <f>'Recycling - Case 1'!E127</f>
        <v>0.97407272727272687</v>
      </c>
      <c r="D155" s="471">
        <f>'Recycling - Case 1'!F127</f>
        <v>0.36019090909090901</v>
      </c>
      <c r="E155" s="203">
        <f t="shared" si="130"/>
        <v>1129227063.2409124</v>
      </c>
      <c r="F155" s="204">
        <v>0</v>
      </c>
      <c r="G155" s="205">
        <f t="shared" si="78"/>
        <v>1129227063.2409124</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24298913.260829475</v>
      </c>
      <c r="AA155" s="204">
        <f t="shared" si="101"/>
        <v>0</v>
      </c>
      <c r="AB155" s="204">
        <f t="shared" si="102"/>
        <v>24298913.260829475</v>
      </c>
      <c r="AC155" s="204">
        <f t="shared" si="103"/>
        <v>13607391.426064493</v>
      </c>
      <c r="AD155" s="204">
        <f t="shared" si="104"/>
        <v>1943913.0608663536</v>
      </c>
      <c r="AE155" s="204">
        <f t="shared" si="105"/>
        <v>0</v>
      </c>
      <c r="AF155" s="210">
        <f t="shared" si="80"/>
        <v>64149131.008589797</v>
      </c>
      <c r="AG155" s="203">
        <f t="shared" si="106"/>
        <v>0</v>
      </c>
      <c r="AH155" s="204">
        <f t="shared" si="107"/>
        <v>0</v>
      </c>
      <c r="AI155" s="204">
        <f t="shared" si="108"/>
        <v>6097826.1415009266</v>
      </c>
      <c r="AJ155" s="204">
        <f t="shared" si="109"/>
        <v>1219565.2283001854</v>
      </c>
      <c r="AK155" s="204">
        <f t="shared" si="110"/>
        <v>0</v>
      </c>
      <c r="AL155" s="204">
        <f t="shared" si="111"/>
        <v>0</v>
      </c>
      <c r="AM155" s="210">
        <f t="shared" si="81"/>
        <v>7317391.3698011115</v>
      </c>
      <c r="AN155" s="203">
        <f t="shared" si="112"/>
        <v>69265761.489140019</v>
      </c>
      <c r="AO155" s="204">
        <f t="shared" si="113"/>
        <v>0</v>
      </c>
      <c r="AP155" s="204">
        <f t="shared" si="114"/>
        <v>34632880.744570009</v>
      </c>
      <c r="AQ155" s="204">
        <f t="shared" si="115"/>
        <v>48893478.69821658</v>
      </c>
      <c r="AR155" s="204">
        <f t="shared" si="116"/>
        <v>2037228.2790923575</v>
      </c>
      <c r="AS155" s="204">
        <f t="shared" si="82"/>
        <v>0</v>
      </c>
      <c r="AT155" s="210">
        <f t="shared" si="83"/>
        <v>154829349.21101898</v>
      </c>
      <c r="AU155" s="222">
        <v>0</v>
      </c>
      <c r="AV155" s="214">
        <f t="shared" si="84"/>
        <v>226.2958715894099</v>
      </c>
      <c r="AW155" s="225">
        <f t="shared" si="131"/>
        <v>3.658141702793944</v>
      </c>
    </row>
    <row r="156" spans="1:49">
      <c r="A156" s="166">
        <f>'Input data'!A148</f>
        <v>2048</v>
      </c>
      <c r="B156" s="177">
        <f>'Input data'!B148</f>
        <v>72.894218999999993</v>
      </c>
      <c r="C156" s="100">
        <f>'Recycling - Case 1'!E128</f>
        <v>0.9827151515151511</v>
      </c>
      <c r="D156" s="471">
        <f>'Recycling - Case 1'!F128</f>
        <v>0.36254393939393931</v>
      </c>
      <c r="E156" s="203">
        <f t="shared" si="130"/>
        <v>1134562982.8032374</v>
      </c>
      <c r="F156" s="204">
        <v>0</v>
      </c>
      <c r="G156" s="205">
        <f t="shared" si="78"/>
        <v>1134562982.8032374</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24785044.069783475</v>
      </c>
      <c r="AA156" s="204">
        <f t="shared" si="101"/>
        <v>0</v>
      </c>
      <c r="AB156" s="204">
        <f t="shared" si="102"/>
        <v>24785044.069783475</v>
      </c>
      <c r="AC156" s="204">
        <f t="shared" si="103"/>
        <v>13879624.679078732</v>
      </c>
      <c r="AD156" s="204">
        <f t="shared" si="104"/>
        <v>1982803.5255826735</v>
      </c>
      <c r="AE156" s="204">
        <f t="shared" si="105"/>
        <v>0</v>
      </c>
      <c r="AF156" s="210">
        <f t="shared" si="80"/>
        <v>65432516.344228357</v>
      </c>
      <c r="AG156" s="203">
        <f t="shared" si="106"/>
        <v>0</v>
      </c>
      <c r="AH156" s="204">
        <f t="shared" si="107"/>
        <v>0</v>
      </c>
      <c r="AI156" s="204">
        <f t="shared" si="108"/>
        <v>6126640.1071374817</v>
      </c>
      <c r="AJ156" s="204">
        <f t="shared" si="109"/>
        <v>1225328.0214274963</v>
      </c>
      <c r="AK156" s="204">
        <f t="shared" si="110"/>
        <v>0</v>
      </c>
      <c r="AL156" s="204">
        <f t="shared" si="111"/>
        <v>0</v>
      </c>
      <c r="AM156" s="210">
        <f t="shared" si="81"/>
        <v>7351968.128564978</v>
      </c>
      <c r="AN156" s="203">
        <f t="shared" si="112"/>
        <v>70022648.746382102</v>
      </c>
      <c r="AO156" s="204">
        <f t="shared" si="113"/>
        <v>0</v>
      </c>
      <c r="AP156" s="204">
        <f t="shared" si="114"/>
        <v>35011324.373191051</v>
      </c>
      <c r="AQ156" s="204">
        <f t="shared" si="115"/>
        <v>49427752.056269825</v>
      </c>
      <c r="AR156" s="204">
        <f t="shared" si="116"/>
        <v>2059489.6690112429</v>
      </c>
      <c r="AS156" s="204">
        <f t="shared" si="82"/>
        <v>0</v>
      </c>
      <c r="AT156" s="210">
        <f t="shared" si="83"/>
        <v>156521214.84485421</v>
      </c>
      <c r="AU156" s="222">
        <v>0</v>
      </c>
      <c r="AV156" s="214">
        <f t="shared" si="84"/>
        <v>229.30569931764754</v>
      </c>
      <c r="AW156" s="225">
        <f t="shared" si="131"/>
        <v>3.6754274644526079</v>
      </c>
    </row>
    <row r="157" spans="1:49">
      <c r="A157" s="166">
        <f>'Input data'!A149</f>
        <v>2049</v>
      </c>
      <c r="B157" s="177">
        <f>'Input data'!B149</f>
        <v>73.220860000000002</v>
      </c>
      <c r="C157" s="100">
        <f>'Recycling - Case 1'!E129</f>
        <v>0.99135757575757533</v>
      </c>
      <c r="D157" s="471">
        <f>'Recycling - Case 1'!F129</f>
        <v>0.36489696969696961</v>
      </c>
      <c r="E157" s="203">
        <f t="shared" si="130"/>
        <v>1139646990.7307503</v>
      </c>
      <c r="F157" s="204">
        <v>0</v>
      </c>
      <c r="G157" s="205">
        <f t="shared" si="78"/>
        <v>1139646990.7307503</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25269081.912657294</v>
      </c>
      <c r="AA157" s="204">
        <f t="shared" si="101"/>
        <v>0</v>
      </c>
      <c r="AB157" s="204">
        <f t="shared" si="102"/>
        <v>25269081.912657294</v>
      </c>
      <c r="AC157" s="204">
        <f t="shared" si="103"/>
        <v>14150685.871088073</v>
      </c>
      <c r="AD157" s="204">
        <f t="shared" si="104"/>
        <v>2021526.553012579</v>
      </c>
      <c r="AE157" s="204">
        <f t="shared" si="105"/>
        <v>0</v>
      </c>
      <c r="AF157" s="210">
        <f t="shared" si="80"/>
        <v>66710376.249415241</v>
      </c>
      <c r="AG157" s="203">
        <f t="shared" si="106"/>
        <v>0</v>
      </c>
      <c r="AH157" s="204">
        <f t="shared" si="107"/>
        <v>0</v>
      </c>
      <c r="AI157" s="204">
        <f t="shared" si="108"/>
        <v>6154093.7499460513</v>
      </c>
      <c r="AJ157" s="204">
        <f t="shared" si="109"/>
        <v>1230818.7499892102</v>
      </c>
      <c r="AK157" s="204">
        <f t="shared" si="110"/>
        <v>0</v>
      </c>
      <c r="AL157" s="204">
        <f t="shared" si="111"/>
        <v>0</v>
      </c>
      <c r="AM157" s="210">
        <f t="shared" si="81"/>
        <v>7384912.4999352619</v>
      </c>
      <c r="AN157" s="203">
        <f t="shared" si="112"/>
        <v>70767933.95350416</v>
      </c>
      <c r="AO157" s="204">
        <f t="shared" si="113"/>
        <v>0</v>
      </c>
      <c r="AP157" s="204">
        <f t="shared" si="114"/>
        <v>35383966.97675208</v>
      </c>
      <c r="AQ157" s="204">
        <f t="shared" si="115"/>
        <v>49953835.731885388</v>
      </c>
      <c r="AR157" s="204">
        <f t="shared" si="116"/>
        <v>2081409.8221618908</v>
      </c>
      <c r="AS157" s="204">
        <f t="shared" si="82"/>
        <v>0</v>
      </c>
      <c r="AT157" s="210">
        <f t="shared" si="83"/>
        <v>158187146.4843035</v>
      </c>
      <c r="AU157" s="222">
        <v>0</v>
      </c>
      <c r="AV157" s="214">
        <f t="shared" si="84"/>
        <v>232.28243523365401</v>
      </c>
      <c r="AW157" s="225">
        <f t="shared" si="131"/>
        <v>3.6918971559986042</v>
      </c>
    </row>
    <row r="158" spans="1:49" ht="15" thickBot="1">
      <c r="A158" s="168">
        <f>'Input data'!A150</f>
        <v>2050</v>
      </c>
      <c r="B158" s="178">
        <f>'Input data'!B150</f>
        <v>73.529752999999999</v>
      </c>
      <c r="C158" s="581">
        <f>'Recycling - Case 1'!E130</f>
        <v>1</v>
      </c>
      <c r="D158" s="582">
        <f>'Recycling - Case 1'!F130</f>
        <v>0.36725000000000002</v>
      </c>
      <c r="E158" s="206">
        <f>B158*$C$4*($C$7*$C$11+$C$8*$C$10+$C$7*$C$12)*10^6</f>
        <v>1144454759.6904125</v>
      </c>
      <c r="F158" s="207">
        <v>0</v>
      </c>
      <c r="G158" s="208">
        <f t="shared" si="78"/>
        <v>1144454759.6904125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25750232.093034286</v>
      </c>
      <c r="AA158" s="207">
        <f t="shared" si="101"/>
        <v>0</v>
      </c>
      <c r="AB158" s="207">
        <f t="shared" si="102"/>
        <v>25750232.093034286</v>
      </c>
      <c r="AC158" s="207">
        <f t="shared" si="103"/>
        <v>14420129.972099202</v>
      </c>
      <c r="AD158" s="207">
        <f t="shared" si="104"/>
        <v>2060018.5674427426</v>
      </c>
      <c r="AE158" s="207">
        <f t="shared" si="105"/>
        <v>0</v>
      </c>
      <c r="AF158" s="211">
        <f t="shared" si="80"/>
        <v>67980612.72561051</v>
      </c>
      <c r="AG158" s="206">
        <f t="shared" si="106"/>
        <v>0</v>
      </c>
      <c r="AH158" s="207">
        <f t="shared" si="107"/>
        <v>0</v>
      </c>
      <c r="AI158" s="207">
        <f t="shared" si="108"/>
        <v>6180055.7023282275</v>
      </c>
      <c r="AJ158" s="207">
        <f t="shared" si="109"/>
        <v>1236011.1404656454</v>
      </c>
      <c r="AK158" s="207">
        <f t="shared" si="110"/>
        <v>0</v>
      </c>
      <c r="AL158" s="207">
        <f t="shared" si="111"/>
        <v>0</v>
      </c>
      <c r="AM158" s="211">
        <f t="shared" si="81"/>
        <v>7416066.8427938726</v>
      </c>
      <c r="AN158" s="206">
        <f t="shared" si="112"/>
        <v>71499811.111658528</v>
      </c>
      <c r="AO158" s="207">
        <f t="shared" si="113"/>
        <v>0</v>
      </c>
      <c r="AP158" s="207">
        <f t="shared" si="114"/>
        <v>35749905.555829264</v>
      </c>
      <c r="AQ158" s="207">
        <f t="shared" si="115"/>
        <v>50470454.902347192</v>
      </c>
      <c r="AR158" s="207">
        <f t="shared" si="116"/>
        <v>2102935.6209311327</v>
      </c>
      <c r="AS158" s="207">
        <f t="shared" si="82"/>
        <v>0</v>
      </c>
      <c r="AT158" s="211">
        <f t="shared" si="83"/>
        <v>159823107.19076613</v>
      </c>
      <c r="AU158" s="223">
        <v>0</v>
      </c>
      <c r="AV158" s="217">
        <f t="shared" si="84"/>
        <v>235.21978675917049</v>
      </c>
      <c r="AW158" s="226">
        <f t="shared" si="131"/>
        <v>3.7074719688075195</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58.801927000000006</v>
      </c>
      <c r="C162" s="100">
        <f>'Recycling - Case 2'!E100</f>
        <v>0.78061538461538471</v>
      </c>
      <c r="D162" s="471">
        <f>'Recycling - Case 2'!F100</f>
        <v>0.30751923076923071</v>
      </c>
      <c r="E162" s="203">
        <f t="shared" si="155"/>
        <v>915223327.81558776</v>
      </c>
      <c r="F162" s="204">
        <v>0</v>
      </c>
      <c r="G162" s="205">
        <f t="shared" si="132"/>
        <v>915223327.81558776</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12989131.075536614</v>
      </c>
      <c r="AA162" s="204">
        <f t="shared" si="134"/>
        <v>0</v>
      </c>
      <c r="AB162" s="204">
        <f t="shared" si="135"/>
        <v>12989131.075536614</v>
      </c>
      <c r="AC162" s="204">
        <f t="shared" si="136"/>
        <v>7273913.4023005031</v>
      </c>
      <c r="AD162" s="204">
        <f t="shared" si="137"/>
        <v>1039130.4860429288</v>
      </c>
      <c r="AE162" s="204">
        <f t="shared" si="138"/>
        <v>0</v>
      </c>
      <c r="AF162" s="839">
        <f t="shared" si="139"/>
        <v>34291306.039416663</v>
      </c>
      <c r="AG162" s="203">
        <f t="shared" si="140"/>
        <v>0</v>
      </c>
      <c r="AH162" s="204">
        <f t="shared" si="141"/>
        <v>0</v>
      </c>
      <c r="AI162" s="204">
        <f t="shared" si="142"/>
        <v>4942205.9702041736</v>
      </c>
      <c r="AJ162" s="204">
        <f t="shared" si="143"/>
        <v>988441.19404083467</v>
      </c>
      <c r="AK162" s="204">
        <f t="shared" si="144"/>
        <v>0</v>
      </c>
      <c r="AL162" s="204">
        <f t="shared" si="145"/>
        <v>0</v>
      </c>
      <c r="AM162" s="210">
        <f t="shared" si="146"/>
        <v>5930647.1642450085</v>
      </c>
      <c r="AN162" s="203">
        <f t="shared" si="147"/>
        <v>48381873.189082108</v>
      </c>
      <c r="AO162" s="204">
        <f t="shared" si="148"/>
        <v>0</v>
      </c>
      <c r="AP162" s="204">
        <f t="shared" si="149"/>
        <v>24190936.594541054</v>
      </c>
      <c r="AQ162" s="204">
        <f t="shared" si="150"/>
        <v>34151910.486410886</v>
      </c>
      <c r="AR162" s="204">
        <f t="shared" si="151"/>
        <v>1422996.2702671203</v>
      </c>
      <c r="AS162" s="204">
        <f t="shared" si="152"/>
        <v>0</v>
      </c>
      <c r="AT162" s="210">
        <f t="shared" si="153"/>
        <v>108147716.54030116</v>
      </c>
      <c r="AU162" s="222">
        <v>0</v>
      </c>
      <c r="AV162" s="214">
        <f t="shared" si="167"/>
        <v>148.36966974396282</v>
      </c>
      <c r="AW162" s="225">
        <f t="shared" si="154"/>
        <v>2.9648745870853959</v>
      </c>
    </row>
    <row r="163" spans="1:49">
      <c r="A163" s="166">
        <f>'Input data'!A121</f>
        <v>2021</v>
      </c>
      <c r="B163" s="177">
        <f>'Input data'!B121</f>
        <v>59.392254999999999</v>
      </c>
      <c r="C163" s="100">
        <f>'Recycling - Case 2'!E101</f>
        <v>0.80255384615384628</v>
      </c>
      <c r="D163" s="471">
        <f>'Recycling - Case 2'!F101</f>
        <v>0.31349230769230763</v>
      </c>
      <c r="E163" s="203">
        <f t="shared" si="155"/>
        <v>924411495.35068762</v>
      </c>
      <c r="F163" s="204">
        <v>0</v>
      </c>
      <c r="G163" s="205">
        <f t="shared" si="132"/>
        <v>924411495.35068762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13887505.00322995</v>
      </c>
      <c r="AA163" s="204">
        <f t="shared" si="134"/>
        <v>0</v>
      </c>
      <c r="AB163" s="204">
        <f t="shared" si="135"/>
        <v>13887505.00322995</v>
      </c>
      <c r="AC163" s="204">
        <f t="shared" si="136"/>
        <v>7777002.8018087707</v>
      </c>
      <c r="AD163" s="204">
        <f t="shared" si="137"/>
        <v>1111000.4002583956</v>
      </c>
      <c r="AE163" s="204">
        <f t="shared" si="138"/>
        <v>0</v>
      </c>
      <c r="AF163" s="839">
        <f t="shared" si="139"/>
        <v>36663013.208527058</v>
      </c>
      <c r="AG163" s="203">
        <f t="shared" si="140"/>
        <v>0</v>
      </c>
      <c r="AH163" s="204">
        <f t="shared" si="141"/>
        <v>0</v>
      </c>
      <c r="AI163" s="204">
        <f t="shared" si="142"/>
        <v>4991822.0748937121</v>
      </c>
      <c r="AJ163" s="204">
        <f t="shared" si="143"/>
        <v>998364.41497874248</v>
      </c>
      <c r="AK163" s="204">
        <f t="shared" si="144"/>
        <v>0</v>
      </c>
      <c r="AL163" s="204">
        <f t="shared" si="145"/>
        <v>0</v>
      </c>
      <c r="AM163" s="210">
        <f t="shared" si="146"/>
        <v>5990186.4898724547</v>
      </c>
      <c r="AN163" s="203">
        <f t="shared" si="147"/>
        <v>49756093.194367938</v>
      </c>
      <c r="AO163" s="204">
        <f t="shared" si="148"/>
        <v>0</v>
      </c>
      <c r="AP163" s="204">
        <f t="shared" si="149"/>
        <v>24878046.597183969</v>
      </c>
      <c r="AQ163" s="204">
        <f t="shared" si="150"/>
        <v>35121948.137200892</v>
      </c>
      <c r="AR163" s="204">
        <f t="shared" si="151"/>
        <v>1463414.5057167036</v>
      </c>
      <c r="AS163" s="204">
        <f t="shared" si="152"/>
        <v>0</v>
      </c>
      <c r="AT163" s="210">
        <f t="shared" si="153"/>
        <v>111219502.43446949</v>
      </c>
      <c r="AU163" s="222">
        <v>0</v>
      </c>
      <c r="AV163" s="214">
        <f t="shared" si="167"/>
        <v>153.87270213286899</v>
      </c>
      <c r="AW163" s="225">
        <f t="shared" si="154"/>
        <v>2.9946397423199325</v>
      </c>
    </row>
    <row r="164" spans="1:49">
      <c r="A164" s="166">
        <f>'Input data'!A122</f>
        <v>2022</v>
      </c>
      <c r="B164" s="177">
        <f>'Input data'!B122</f>
        <v>59.893885000000004</v>
      </c>
      <c r="C164" s="100">
        <f>'Recycling - Case 2'!E102</f>
        <v>0.82449230769230786</v>
      </c>
      <c r="D164" s="471">
        <f>'Recycling - Case 2'!F102</f>
        <v>0.31946538461538454</v>
      </c>
      <c r="E164" s="203">
        <f t="shared" si="155"/>
        <v>932219121.75606263</v>
      </c>
      <c r="F164" s="204">
        <v>0</v>
      </c>
      <c r="G164" s="205">
        <f t="shared" si="132"/>
        <v>932219121.75606263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14779258.537994197</v>
      </c>
      <c r="AA164" s="204">
        <f t="shared" si="134"/>
        <v>0</v>
      </c>
      <c r="AB164" s="204">
        <f t="shared" si="135"/>
        <v>14779258.537994197</v>
      </c>
      <c r="AC164" s="204">
        <f t="shared" si="136"/>
        <v>8276384.7812767504</v>
      </c>
      <c r="AD164" s="204">
        <f t="shared" si="137"/>
        <v>1182340.6830395353</v>
      </c>
      <c r="AE164" s="204">
        <f t="shared" si="138"/>
        <v>0</v>
      </c>
      <c r="AF164" s="839">
        <f t="shared" si="139"/>
        <v>39017242.540304683</v>
      </c>
      <c r="AG164" s="203">
        <f t="shared" si="140"/>
        <v>0</v>
      </c>
      <c r="AH164" s="204">
        <f t="shared" si="141"/>
        <v>0</v>
      </c>
      <c r="AI164" s="204">
        <f t="shared" si="142"/>
        <v>5033983.2574827373</v>
      </c>
      <c r="AJ164" s="204">
        <f t="shared" si="143"/>
        <v>1006796.6514965475</v>
      </c>
      <c r="AK164" s="204">
        <f t="shared" si="144"/>
        <v>0</v>
      </c>
      <c r="AL164" s="204">
        <f t="shared" si="145"/>
        <v>0</v>
      </c>
      <c r="AM164" s="210">
        <f t="shared" si="146"/>
        <v>6040779.9089792846</v>
      </c>
      <c r="AN164" s="203">
        <f t="shared" si="147"/>
        <v>51072341.677038021</v>
      </c>
      <c r="AO164" s="204">
        <f t="shared" si="148"/>
        <v>0</v>
      </c>
      <c r="AP164" s="204">
        <f t="shared" si="149"/>
        <v>25536170.838519011</v>
      </c>
      <c r="AQ164" s="204">
        <f t="shared" si="150"/>
        <v>36051064.713203304</v>
      </c>
      <c r="AR164" s="204">
        <f t="shared" si="151"/>
        <v>1502127.6963834704</v>
      </c>
      <c r="AS164" s="204">
        <f t="shared" si="152"/>
        <v>0</v>
      </c>
      <c r="AT164" s="210">
        <f t="shared" si="153"/>
        <v>114161704.92514381</v>
      </c>
      <c r="AU164" s="222">
        <v>0</v>
      </c>
      <c r="AV164" s="214">
        <f t="shared" si="167"/>
        <v>159.21972737442778</v>
      </c>
      <c r="AW164" s="225">
        <f t="shared" si="154"/>
        <v>3.0199326215672344</v>
      </c>
    </row>
    <row r="165" spans="1:49">
      <c r="A165" s="166">
        <f>'Input data'!A123</f>
        <v>2023</v>
      </c>
      <c r="B165" s="177">
        <f>'Input data'!B123</f>
        <v>60.414495000000002</v>
      </c>
      <c r="C165" s="100">
        <f>'Recycling - Case 2'!E103</f>
        <v>0.84643076923076943</v>
      </c>
      <c r="D165" s="471">
        <f>'Recycling - Case 2'!F103</f>
        <v>0.32543846153846145</v>
      </c>
      <c r="E165" s="203">
        <f t="shared" si="155"/>
        <v>940322162.60868764</v>
      </c>
      <c r="F165" s="204">
        <v>0</v>
      </c>
      <c r="G165" s="205">
        <f t="shared" si="132"/>
        <v>940322162.60868764</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15688913.620755719</v>
      </c>
      <c r="AA165" s="204">
        <f t="shared" si="134"/>
        <v>0</v>
      </c>
      <c r="AB165" s="204">
        <f t="shared" si="135"/>
        <v>15688913.620755719</v>
      </c>
      <c r="AC165" s="204">
        <f t="shared" si="136"/>
        <v>8785791.627623206</v>
      </c>
      <c r="AD165" s="204">
        <f t="shared" si="137"/>
        <v>1255113.0896604573</v>
      </c>
      <c r="AE165" s="204">
        <f t="shared" si="138"/>
        <v>0</v>
      </c>
      <c r="AF165" s="839">
        <f t="shared" si="139"/>
        <v>41418731.9587951</v>
      </c>
      <c r="AG165" s="203">
        <f t="shared" si="140"/>
        <v>0</v>
      </c>
      <c r="AH165" s="204">
        <f t="shared" si="141"/>
        <v>0</v>
      </c>
      <c r="AI165" s="204">
        <f t="shared" si="142"/>
        <v>5077739.6780869132</v>
      </c>
      <c r="AJ165" s="204">
        <f t="shared" si="143"/>
        <v>1015547.9356173826</v>
      </c>
      <c r="AK165" s="204">
        <f t="shared" si="144"/>
        <v>0</v>
      </c>
      <c r="AL165" s="204">
        <f t="shared" si="145"/>
        <v>0</v>
      </c>
      <c r="AM165" s="210">
        <f t="shared" si="146"/>
        <v>6093287.6137042958</v>
      </c>
      <c r="AN165" s="203">
        <f t="shared" si="147"/>
        <v>52420067.266472474</v>
      </c>
      <c r="AO165" s="204">
        <f t="shared" si="148"/>
        <v>0</v>
      </c>
      <c r="AP165" s="204">
        <f t="shared" si="149"/>
        <v>26210033.633236237</v>
      </c>
      <c r="AQ165" s="204">
        <f t="shared" si="150"/>
        <v>37002400.423392333</v>
      </c>
      <c r="AR165" s="204">
        <f t="shared" si="151"/>
        <v>1541766.6843080132</v>
      </c>
      <c r="AS165" s="204">
        <f t="shared" si="152"/>
        <v>0</v>
      </c>
      <c r="AT165" s="210">
        <f t="shared" si="153"/>
        <v>117174268.00740905</v>
      </c>
      <c r="AU165" s="222">
        <v>0</v>
      </c>
      <c r="AV165" s="214">
        <f t="shared" si="167"/>
        <v>164.68628757990842</v>
      </c>
      <c r="AW165" s="225">
        <f t="shared" si="154"/>
        <v>3.0461824986976644</v>
      </c>
    </row>
    <row r="166" spans="1:49">
      <c r="A166" s="166">
        <f>'Input data'!A124</f>
        <v>2024</v>
      </c>
      <c r="B166" s="177">
        <f>'Input data'!B124</f>
        <v>61.020220999999999</v>
      </c>
      <c r="C166" s="100">
        <f>'Recycling - Case 2'!E104</f>
        <v>0.868369230769231</v>
      </c>
      <c r="D166" s="471">
        <f>'Recycling - Case 2'!F104</f>
        <v>0.33141153846153837</v>
      </c>
      <c r="E166" s="203">
        <f t="shared" si="155"/>
        <v>949749992.50726259</v>
      </c>
      <c r="F166" s="204">
        <v>0</v>
      </c>
      <c r="G166" s="205">
        <f t="shared" si="132"/>
        <v>949749992.50726259</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16635236.407223362</v>
      </c>
      <c r="AA166" s="204">
        <f t="shared" si="134"/>
        <v>0</v>
      </c>
      <c r="AB166" s="204">
        <f t="shared" si="135"/>
        <v>16635236.407223362</v>
      </c>
      <c r="AC166" s="204">
        <f t="shared" si="136"/>
        <v>9315732.3880450856</v>
      </c>
      <c r="AD166" s="204">
        <f t="shared" si="137"/>
        <v>1330818.9125778687</v>
      </c>
      <c r="AE166" s="204">
        <f t="shared" si="138"/>
        <v>0</v>
      </c>
      <c r="AF166" s="839">
        <f t="shared" si="139"/>
        <v>43917024.11506968</v>
      </c>
      <c r="AG166" s="203">
        <f t="shared" si="140"/>
        <v>0</v>
      </c>
      <c r="AH166" s="204">
        <f t="shared" si="141"/>
        <v>0</v>
      </c>
      <c r="AI166" s="204">
        <f t="shared" si="142"/>
        <v>5128649.9595392179</v>
      </c>
      <c r="AJ166" s="204">
        <f t="shared" si="143"/>
        <v>1025729.9919078435</v>
      </c>
      <c r="AK166" s="204">
        <f t="shared" si="144"/>
        <v>0</v>
      </c>
      <c r="AL166" s="204">
        <f t="shared" si="145"/>
        <v>0</v>
      </c>
      <c r="AM166" s="210">
        <f t="shared" si="146"/>
        <v>6154379.9514470613</v>
      </c>
      <c r="AN166" s="203">
        <f t="shared" si="147"/>
        <v>53858495.632793583</v>
      </c>
      <c r="AO166" s="204">
        <f t="shared" si="148"/>
        <v>0</v>
      </c>
      <c r="AP166" s="204">
        <f t="shared" si="149"/>
        <v>26929247.816396791</v>
      </c>
      <c r="AQ166" s="204">
        <f t="shared" si="150"/>
        <v>38017761.623148412</v>
      </c>
      <c r="AR166" s="204">
        <f t="shared" si="151"/>
        <v>1584073.4009645162</v>
      </c>
      <c r="AS166" s="204">
        <f t="shared" si="152"/>
        <v>0</v>
      </c>
      <c r="AT166" s="210">
        <f t="shared" si="153"/>
        <v>120389578.4733033</v>
      </c>
      <c r="AU166" s="222">
        <v>0</v>
      </c>
      <c r="AV166" s="214">
        <f t="shared" si="167"/>
        <v>170.46098253982004</v>
      </c>
      <c r="AW166" s="225">
        <f t="shared" si="154"/>
        <v>3.0767240424150479</v>
      </c>
    </row>
    <row r="167" spans="1:49">
      <c r="A167" s="166">
        <f>'Input data'!A125</f>
        <v>2025</v>
      </c>
      <c r="B167" s="177">
        <f>'Input data'!B125</f>
        <v>61.673080999999996</v>
      </c>
      <c r="C167" s="100">
        <f>'Recycling - Case 2'!E105</f>
        <v>0.89030769230769258</v>
      </c>
      <c r="D167" s="471">
        <f>'Recycling - Case 2'!F105</f>
        <v>0.33738461538461528</v>
      </c>
      <c r="E167" s="203">
        <f t="shared" si="155"/>
        <v>959911440.13801253</v>
      </c>
      <c r="F167" s="204">
        <v>0</v>
      </c>
      <c r="G167" s="205">
        <f t="shared" si="132"/>
        <v>959911440.13801253</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17610682.959455073</v>
      </c>
      <c r="AA167" s="204">
        <f t="shared" si="134"/>
        <v>0</v>
      </c>
      <c r="AB167" s="204">
        <f t="shared" si="135"/>
        <v>17610682.959455073</v>
      </c>
      <c r="AC167" s="204">
        <f t="shared" si="136"/>
        <v>9861982.4572948478</v>
      </c>
      <c r="AD167" s="204">
        <f t="shared" si="137"/>
        <v>1408854.6367564059</v>
      </c>
      <c r="AE167" s="204">
        <f t="shared" si="138"/>
        <v>0</v>
      </c>
      <c r="AF167" s="839">
        <f t="shared" si="139"/>
        <v>46492203.012961403</v>
      </c>
      <c r="AG167" s="203">
        <f t="shared" si="140"/>
        <v>0</v>
      </c>
      <c r="AH167" s="204">
        <f t="shared" si="141"/>
        <v>0</v>
      </c>
      <c r="AI167" s="204">
        <f t="shared" si="142"/>
        <v>5183521.7767452672</v>
      </c>
      <c r="AJ167" s="204">
        <f t="shared" si="143"/>
        <v>1036704.3553490533</v>
      </c>
      <c r="AK167" s="204">
        <f t="shared" si="144"/>
        <v>0</v>
      </c>
      <c r="AL167" s="204">
        <f t="shared" si="145"/>
        <v>0</v>
      </c>
      <c r="AM167" s="210">
        <f t="shared" si="146"/>
        <v>6220226.1320943208</v>
      </c>
      <c r="AN167" s="203">
        <f t="shared" si="147"/>
        <v>55357354.3593437</v>
      </c>
      <c r="AO167" s="204">
        <f t="shared" si="148"/>
        <v>0</v>
      </c>
      <c r="AP167" s="204">
        <f t="shared" si="149"/>
        <v>27678677.17967185</v>
      </c>
      <c r="AQ167" s="204">
        <f t="shared" si="150"/>
        <v>39075779.54777202</v>
      </c>
      <c r="AR167" s="204">
        <f t="shared" si="151"/>
        <v>1628157.4811571664</v>
      </c>
      <c r="AS167" s="204">
        <f t="shared" si="152"/>
        <v>0</v>
      </c>
      <c r="AT167" s="210">
        <f t="shared" si="153"/>
        <v>123739968.56794474</v>
      </c>
      <c r="AU167" s="222">
        <v>0</v>
      </c>
      <c r="AV167" s="214">
        <f t="shared" si="167"/>
        <v>176.45239771300047</v>
      </c>
      <c r="AW167" s="225">
        <f t="shared" si="154"/>
        <v>3.1096421476826621</v>
      </c>
    </row>
    <row r="168" spans="1:49">
      <c r="A168" s="166">
        <f>'Input data'!A126</f>
        <v>2026</v>
      </c>
      <c r="B168" s="177">
        <f>'Input data'!B126</f>
        <v>62.305038999999994</v>
      </c>
      <c r="C168" s="100">
        <f>'Recycling - Case 2'!E106</f>
        <v>0.91224615384615415</v>
      </c>
      <c r="D168" s="471">
        <f>'Recycling - Case 2'!F106</f>
        <v>0.3433576923076922</v>
      </c>
      <c r="E168" s="203">
        <f t="shared" si="155"/>
        <v>969747558.32848752</v>
      </c>
      <c r="F168" s="204">
        <v>0</v>
      </c>
      <c r="G168" s="205">
        <f t="shared" si="132"/>
        <v>969747558.32848752</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18596774.330099378</v>
      </c>
      <c r="AA168" s="204">
        <f t="shared" si="134"/>
        <v>0</v>
      </c>
      <c r="AB168" s="204">
        <f t="shared" si="135"/>
        <v>18596774.330099378</v>
      </c>
      <c r="AC168" s="204">
        <f t="shared" si="136"/>
        <v>10414193.624855656</v>
      </c>
      <c r="AD168" s="204">
        <f t="shared" si="137"/>
        <v>1487741.9464079505</v>
      </c>
      <c r="AE168" s="204">
        <f t="shared" si="138"/>
        <v>0</v>
      </c>
      <c r="AF168" s="839">
        <f t="shared" si="139"/>
        <v>49095484.231462367</v>
      </c>
      <c r="AG168" s="203">
        <f t="shared" si="140"/>
        <v>0</v>
      </c>
      <c r="AH168" s="204">
        <f t="shared" si="141"/>
        <v>0</v>
      </c>
      <c r="AI168" s="204">
        <f t="shared" si="142"/>
        <v>5236636.8149738321</v>
      </c>
      <c r="AJ168" s="204">
        <f t="shared" si="143"/>
        <v>1047327.3629947663</v>
      </c>
      <c r="AK168" s="204">
        <f t="shared" si="144"/>
        <v>0</v>
      </c>
      <c r="AL168" s="204">
        <f t="shared" si="145"/>
        <v>0</v>
      </c>
      <c r="AM168" s="210">
        <f t="shared" si="146"/>
        <v>6283964.1779685989</v>
      </c>
      <c r="AN168" s="203">
        <f t="shared" si="147"/>
        <v>56856672.324629359</v>
      </c>
      <c r="AO168" s="204">
        <f t="shared" si="148"/>
        <v>0</v>
      </c>
      <c r="AP168" s="204">
        <f t="shared" si="149"/>
        <v>28428336.162314679</v>
      </c>
      <c r="AQ168" s="204">
        <f t="shared" si="150"/>
        <v>40134121.64091485</v>
      </c>
      <c r="AR168" s="204">
        <f t="shared" si="151"/>
        <v>1672255.0683714505</v>
      </c>
      <c r="AS168" s="204">
        <f t="shared" si="152"/>
        <v>0</v>
      </c>
      <c r="AT168" s="210">
        <f t="shared" si="153"/>
        <v>127091385.19623032</v>
      </c>
      <c r="AU168" s="222">
        <v>0</v>
      </c>
      <c r="AV168" s="214">
        <f t="shared" si="167"/>
        <v>182.47083360566128</v>
      </c>
      <c r="AW168" s="225">
        <f t="shared" si="154"/>
        <v>3.1415063451655998</v>
      </c>
    </row>
    <row r="169" spans="1:49">
      <c r="A169" s="166">
        <f>'Input data'!A127</f>
        <v>2027</v>
      </c>
      <c r="B169" s="177">
        <f>'Input data'!B127</f>
        <v>62.918915999999996</v>
      </c>
      <c r="C169" s="100">
        <f>'Recycling - Case 2'!E107</f>
        <v>0.93418461538461572</v>
      </c>
      <c r="D169" s="471">
        <f>'Recycling - Case 2'!F107</f>
        <v>0.34933076923076911</v>
      </c>
      <c r="E169" s="203">
        <f t="shared" si="155"/>
        <v>979302254.56845009</v>
      </c>
      <c r="F169" s="204">
        <v>0</v>
      </c>
      <c r="G169" s="205">
        <f t="shared" si="132"/>
        <v>979302254.56845009</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19593578.185634911</v>
      </c>
      <c r="AA169" s="204">
        <f t="shared" si="134"/>
        <v>0</v>
      </c>
      <c r="AB169" s="204">
        <f t="shared" si="135"/>
        <v>19593578.185634911</v>
      </c>
      <c r="AC169" s="204">
        <f t="shared" si="136"/>
        <v>10972403.783955555</v>
      </c>
      <c r="AD169" s="204">
        <f t="shared" si="137"/>
        <v>1567486.2548507932</v>
      </c>
      <c r="AE169" s="204">
        <f t="shared" si="138"/>
        <v>0</v>
      </c>
      <c r="AF169" s="839">
        <f t="shared" si="139"/>
        <v>51727046.410076171</v>
      </c>
      <c r="AG169" s="203">
        <f t="shared" si="140"/>
        <v>0</v>
      </c>
      <c r="AH169" s="204">
        <f t="shared" si="141"/>
        <v>0</v>
      </c>
      <c r="AI169" s="204">
        <f t="shared" si="142"/>
        <v>5288232.1746696299</v>
      </c>
      <c r="AJ169" s="204">
        <f t="shared" si="143"/>
        <v>1057646.434933926</v>
      </c>
      <c r="AK169" s="204">
        <f t="shared" si="144"/>
        <v>0</v>
      </c>
      <c r="AL169" s="204">
        <f t="shared" si="145"/>
        <v>0</v>
      </c>
      <c r="AM169" s="210">
        <f t="shared" si="146"/>
        <v>6345878.6096035559</v>
      </c>
      <c r="AN169" s="203">
        <f t="shared" si="147"/>
        <v>58358127.968587138</v>
      </c>
      <c r="AO169" s="204">
        <f t="shared" si="148"/>
        <v>0</v>
      </c>
      <c r="AP169" s="204">
        <f t="shared" si="149"/>
        <v>29179063.984293569</v>
      </c>
      <c r="AQ169" s="204">
        <f t="shared" si="150"/>
        <v>41193972.683708571</v>
      </c>
      <c r="AR169" s="204">
        <f t="shared" si="151"/>
        <v>1716415.5284878556</v>
      </c>
      <c r="AS169" s="204">
        <f t="shared" si="152"/>
        <v>0</v>
      </c>
      <c r="AT169" s="210">
        <f t="shared" si="153"/>
        <v>130447580.16507715</v>
      </c>
      <c r="AU169" s="222">
        <v>0</v>
      </c>
      <c r="AV169" s="214">
        <f t="shared" si="167"/>
        <v>188.52050518475687</v>
      </c>
      <c r="AW169" s="225">
        <f t="shared" si="154"/>
        <v>3.172458873590327</v>
      </c>
    </row>
    <row r="170" spans="1:49">
      <c r="A170" s="166">
        <f>'Input data'!A128</f>
        <v>2028</v>
      </c>
      <c r="B170" s="177">
        <f>'Input data'!B128</f>
        <v>63.514502</v>
      </c>
      <c r="C170" s="100">
        <f>'Recycling - Case 2'!E108</f>
        <v>0.9561230769230773</v>
      </c>
      <c r="D170" s="471">
        <f>'Recycling - Case 2'!F108</f>
        <v>0.35530384615384603</v>
      </c>
      <c r="E170" s="203">
        <f t="shared" si="155"/>
        <v>988572260.31027508</v>
      </c>
      <c r="F170" s="204">
        <v>0</v>
      </c>
      <c r="G170" s="205">
        <f t="shared" si="132"/>
        <v>988572260.31027508</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20600325.024465654</v>
      </c>
      <c r="AA170" s="204">
        <f t="shared" si="134"/>
        <v>0</v>
      </c>
      <c r="AB170" s="204">
        <f t="shared" si="135"/>
        <v>20600325.024465654</v>
      </c>
      <c r="AC170" s="204">
        <f t="shared" si="136"/>
        <v>11536182.013700772</v>
      </c>
      <c r="AD170" s="204">
        <f t="shared" si="137"/>
        <v>1648026.0019572526</v>
      </c>
      <c r="AE170" s="204">
        <f t="shared" si="138"/>
        <v>0</v>
      </c>
      <c r="AF170" s="839">
        <f t="shared" si="139"/>
        <v>54384858.064589337</v>
      </c>
      <c r="AG170" s="203">
        <f t="shared" si="140"/>
        <v>0</v>
      </c>
      <c r="AH170" s="204">
        <f t="shared" si="141"/>
        <v>0</v>
      </c>
      <c r="AI170" s="204">
        <f t="shared" si="142"/>
        <v>5338290.2056754846</v>
      </c>
      <c r="AJ170" s="204">
        <f t="shared" si="143"/>
        <v>1067658.0411350969</v>
      </c>
      <c r="AK170" s="204">
        <f t="shared" si="144"/>
        <v>0</v>
      </c>
      <c r="AL170" s="204">
        <f t="shared" si="145"/>
        <v>0</v>
      </c>
      <c r="AM170" s="210">
        <f t="shared" si="146"/>
        <v>6405948.2468105815</v>
      </c>
      <c r="AN170" s="203">
        <f t="shared" si="147"/>
        <v>59860711.902488008</v>
      </c>
      <c r="AO170" s="204">
        <f t="shared" si="148"/>
        <v>0</v>
      </c>
      <c r="AP170" s="204">
        <f t="shared" si="149"/>
        <v>29930355.951244004</v>
      </c>
      <c r="AQ170" s="204">
        <f t="shared" si="150"/>
        <v>42254620.166462131</v>
      </c>
      <c r="AR170" s="204">
        <f t="shared" si="151"/>
        <v>1760609.1736025871</v>
      </c>
      <c r="AS170" s="204">
        <f t="shared" si="152"/>
        <v>0</v>
      </c>
      <c r="AT170" s="210">
        <f t="shared" si="153"/>
        <v>133806297.19379672</v>
      </c>
      <c r="AU170" s="222">
        <v>0</v>
      </c>
      <c r="AV170" s="214">
        <f t="shared" si="167"/>
        <v>194.59710350519663</v>
      </c>
      <c r="AW170" s="225">
        <f t="shared" si="154"/>
        <v>3.2024891444660395</v>
      </c>
    </row>
    <row r="171" spans="1:49">
      <c r="A171" s="166">
        <f>'Input data'!A129</f>
        <v>2029</v>
      </c>
      <c r="B171" s="177">
        <f>'Input data'!B129</f>
        <v>64.093732000000003</v>
      </c>
      <c r="C171" s="100">
        <f>'Recycling - Case 2'!E109</f>
        <v>0.97806153846153887</v>
      </c>
      <c r="D171" s="471">
        <f>'Recycling - Case 2'!F109</f>
        <v>0.36127692307692294</v>
      </c>
      <c r="E171" s="203">
        <f t="shared" si="155"/>
        <v>997587692.88565016</v>
      </c>
      <c r="F171" s="204">
        <v>0</v>
      </c>
      <c r="G171" s="205">
        <f t="shared" si="132"/>
        <v>997587692.88565016</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21616957.929683663</v>
      </c>
      <c r="AA171" s="204">
        <f t="shared" si="134"/>
        <v>0</v>
      </c>
      <c r="AB171" s="204">
        <f t="shared" si="135"/>
        <v>21616957.929683663</v>
      </c>
      <c r="AC171" s="204">
        <f t="shared" si="136"/>
        <v>12105496.440622861</v>
      </c>
      <c r="AD171" s="204">
        <f t="shared" si="137"/>
        <v>1729356.6343746935</v>
      </c>
      <c r="AE171" s="204">
        <f t="shared" si="138"/>
        <v>0</v>
      </c>
      <c r="AF171" s="839">
        <f t="shared" si="139"/>
        <v>57068768.934364878</v>
      </c>
      <c r="AG171" s="203">
        <f t="shared" si="140"/>
        <v>0</v>
      </c>
      <c r="AH171" s="204">
        <f t="shared" si="141"/>
        <v>0</v>
      </c>
      <c r="AI171" s="204">
        <f t="shared" si="142"/>
        <v>5386973.5415825108</v>
      </c>
      <c r="AJ171" s="204">
        <f t="shared" si="143"/>
        <v>1077394.7083165022</v>
      </c>
      <c r="AK171" s="204">
        <f t="shared" si="144"/>
        <v>0</v>
      </c>
      <c r="AL171" s="204">
        <f t="shared" si="145"/>
        <v>0</v>
      </c>
      <c r="AM171" s="210">
        <f t="shared" si="146"/>
        <v>6464368.249899013</v>
      </c>
      <c r="AN171" s="203">
        <f t="shared" si="147"/>
        <v>61365455.865138225</v>
      </c>
      <c r="AO171" s="204">
        <f t="shared" si="148"/>
        <v>0</v>
      </c>
      <c r="AP171" s="204">
        <f t="shared" si="149"/>
        <v>30682727.932569113</v>
      </c>
      <c r="AQ171" s="204">
        <f t="shared" si="150"/>
        <v>43316792.375391692</v>
      </c>
      <c r="AR171" s="204">
        <f t="shared" si="151"/>
        <v>1804866.3489746521</v>
      </c>
      <c r="AS171" s="204">
        <f t="shared" si="152"/>
        <v>0</v>
      </c>
      <c r="AT171" s="210">
        <f t="shared" si="153"/>
        <v>137169842.52207369</v>
      </c>
      <c r="AU171" s="222">
        <v>0</v>
      </c>
      <c r="AV171" s="214">
        <f t="shared" si="167"/>
        <v>200.70297970633757</v>
      </c>
      <c r="AW171" s="225">
        <f t="shared" si="154"/>
        <v>3.2316947231722866</v>
      </c>
    </row>
    <row r="172" spans="1:49" s="1" customFormat="1">
      <c r="A172" s="108">
        <f>'Input data'!A130</f>
        <v>2030</v>
      </c>
      <c r="B172" s="177">
        <f>'Input data'!B130</f>
        <v>64.659278</v>
      </c>
      <c r="C172" s="100">
        <f>'Recycling - Case 2'!E110</f>
        <v>1</v>
      </c>
      <c r="D172" s="471">
        <f>'Recycling - Case 2'!F110</f>
        <v>0.36725000000000002</v>
      </c>
      <c r="E172" s="685">
        <f t="shared" si="155"/>
        <v>1006390140.6719751</v>
      </c>
      <c r="F172" s="472">
        <v>0</v>
      </c>
      <c r="G172" s="592">
        <f t="shared" si="132"/>
        <v>1006390140.6719751</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22643778.165119443</v>
      </c>
      <c r="AA172" s="472">
        <f t="shared" si="134"/>
        <v>0</v>
      </c>
      <c r="AB172" s="472">
        <f t="shared" si="135"/>
        <v>22643778.165119443</v>
      </c>
      <c r="AC172" s="472">
        <f t="shared" si="136"/>
        <v>12680515.772466889</v>
      </c>
      <c r="AD172" s="472">
        <f t="shared" si="137"/>
        <v>1811502.2532095553</v>
      </c>
      <c r="AE172" s="472">
        <f t="shared" si="138"/>
        <v>0</v>
      </c>
      <c r="AF172" s="849">
        <f t="shared" si="139"/>
        <v>59779574.35591533</v>
      </c>
      <c r="AG172" s="685">
        <f t="shared" si="140"/>
        <v>0</v>
      </c>
      <c r="AH172" s="472">
        <f t="shared" si="141"/>
        <v>0</v>
      </c>
      <c r="AI172" s="472">
        <f t="shared" si="142"/>
        <v>5434506.7596286656</v>
      </c>
      <c r="AJ172" s="472">
        <f t="shared" si="143"/>
        <v>1086901.351925733</v>
      </c>
      <c r="AK172" s="472">
        <f t="shared" si="144"/>
        <v>0</v>
      </c>
      <c r="AL172" s="472">
        <f t="shared" si="145"/>
        <v>0</v>
      </c>
      <c r="AM172" s="687">
        <f t="shared" si="146"/>
        <v>6521408.1115543991</v>
      </c>
      <c r="AN172" s="685">
        <f t="shared" si="147"/>
        <v>62874224.038481645</v>
      </c>
      <c r="AO172" s="472">
        <f t="shared" si="148"/>
        <v>0</v>
      </c>
      <c r="AP172" s="472">
        <f t="shared" si="149"/>
        <v>31437112.019240823</v>
      </c>
      <c r="AQ172" s="472">
        <f t="shared" si="150"/>
        <v>44381805.203634098</v>
      </c>
      <c r="AR172" s="472">
        <f t="shared" si="151"/>
        <v>1849241.883484754</v>
      </c>
      <c r="AS172" s="472">
        <f t="shared" si="152"/>
        <v>0</v>
      </c>
      <c r="AT172" s="687">
        <f t="shared" si="153"/>
        <v>140542383.14484131</v>
      </c>
      <c r="AU172" s="222">
        <v>0</v>
      </c>
      <c r="AV172" s="214">
        <f t="shared" si="167"/>
        <v>206.84336561231103</v>
      </c>
      <c r="AW172" s="225">
        <f t="shared" si="154"/>
        <v>3.2602103356491998</v>
      </c>
    </row>
    <row r="173" spans="1:49">
      <c r="A173" s="166">
        <f>'Input data'!A131</f>
        <v>2031</v>
      </c>
      <c r="B173" s="177">
        <f>'Input data'!B131</f>
        <v>65.211525999999992</v>
      </c>
      <c r="C173" s="100">
        <f>'Recycling - Case 2'!E111</f>
        <v>1</v>
      </c>
      <c r="D173" s="471">
        <f>'Recycling - Case 2'!F111</f>
        <v>0.36725000000000002</v>
      </c>
      <c r="E173" s="203">
        <f t="shared" si="155"/>
        <v>1014985611.571075</v>
      </c>
      <c r="F173" s="204">
        <v>0</v>
      </c>
      <c r="G173" s="205">
        <f t="shared" si="132"/>
        <v>1014985611.571075</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22837176.260349188</v>
      </c>
      <c r="AA173" s="204">
        <f t="shared" si="134"/>
        <v>0</v>
      </c>
      <c r="AB173" s="204">
        <f t="shared" si="135"/>
        <v>22837176.260349188</v>
      </c>
      <c r="AC173" s="204">
        <f t="shared" si="136"/>
        <v>12788818.705795547</v>
      </c>
      <c r="AD173" s="204">
        <f t="shared" si="137"/>
        <v>1826974.1008279352</v>
      </c>
      <c r="AE173" s="204">
        <f t="shared" si="138"/>
        <v>0</v>
      </c>
      <c r="AF173" s="839">
        <f t="shared" si="139"/>
        <v>60290145.327321857</v>
      </c>
      <c r="AG173" s="203">
        <f t="shared" si="140"/>
        <v>0</v>
      </c>
      <c r="AH173" s="204">
        <f t="shared" si="141"/>
        <v>0</v>
      </c>
      <c r="AI173" s="204">
        <f t="shared" si="142"/>
        <v>5480922.3024838036</v>
      </c>
      <c r="AJ173" s="204">
        <f t="shared" si="143"/>
        <v>1096184.4604967609</v>
      </c>
      <c r="AK173" s="204">
        <f t="shared" si="144"/>
        <v>0</v>
      </c>
      <c r="AL173" s="204">
        <f t="shared" si="145"/>
        <v>0</v>
      </c>
      <c r="AM173" s="210">
        <f t="shared" si="146"/>
        <v>6577106.7629805645</v>
      </c>
      <c r="AN173" s="203">
        <f t="shared" si="147"/>
        <v>63411226.082902908</v>
      </c>
      <c r="AO173" s="204">
        <f t="shared" si="148"/>
        <v>0</v>
      </c>
      <c r="AP173" s="204">
        <f t="shared" si="149"/>
        <v>31705613.041451454</v>
      </c>
      <c r="AQ173" s="204">
        <f t="shared" si="150"/>
        <v>44760865.470284402</v>
      </c>
      <c r="AR173" s="204">
        <f t="shared" si="151"/>
        <v>1865036.0612618502</v>
      </c>
      <c r="AS173" s="204">
        <f t="shared" si="152"/>
        <v>0</v>
      </c>
      <c r="AT173" s="210">
        <f t="shared" si="153"/>
        <v>141742740.65590063</v>
      </c>
      <c r="AU173" s="222">
        <v>0</v>
      </c>
      <c r="AV173" s="214">
        <f t="shared" si="167"/>
        <v>208.60999274620306</v>
      </c>
      <c r="AW173" s="225">
        <f t="shared" si="154"/>
        <v>3.2880554445513064</v>
      </c>
    </row>
    <row r="174" spans="1:49">
      <c r="A174" s="166">
        <f>'Input data'!A132</f>
        <v>2032</v>
      </c>
      <c r="B174" s="177">
        <f>'Input data'!B132</f>
        <v>65.752923999999993</v>
      </c>
      <c r="C174" s="100">
        <f>'Recycling - Case 2'!E112</f>
        <v>1</v>
      </c>
      <c r="D174" s="471">
        <f>'Recycling - Case 2'!F112</f>
        <v>0.36725000000000002</v>
      </c>
      <c r="E174" s="203">
        <f t="shared" si="155"/>
        <v>1023412207.5095501</v>
      </c>
      <c r="F174" s="204">
        <v>0</v>
      </c>
      <c r="G174" s="205">
        <f t="shared" si="132"/>
        <v>1023412207.5095501</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23026774.668964881</v>
      </c>
      <c r="AA174" s="204">
        <f t="shared" si="134"/>
        <v>0</v>
      </c>
      <c r="AB174" s="204">
        <f t="shared" si="135"/>
        <v>23026774.668964881</v>
      </c>
      <c r="AC174" s="204">
        <f t="shared" si="136"/>
        <v>12894993.814620335</v>
      </c>
      <c r="AD174" s="204">
        <f t="shared" si="137"/>
        <v>1842141.9735171902</v>
      </c>
      <c r="AE174" s="204">
        <f t="shared" si="138"/>
        <v>0</v>
      </c>
      <c r="AF174" s="839">
        <f t="shared" si="139"/>
        <v>60790685.126067288</v>
      </c>
      <c r="AG174" s="203">
        <f t="shared" si="140"/>
        <v>0</v>
      </c>
      <c r="AH174" s="204">
        <f t="shared" si="141"/>
        <v>0</v>
      </c>
      <c r="AI174" s="204">
        <f t="shared" si="142"/>
        <v>5526425.9205515701</v>
      </c>
      <c r="AJ174" s="204">
        <f t="shared" si="143"/>
        <v>1105285.1841103139</v>
      </c>
      <c r="AK174" s="204">
        <f t="shared" si="144"/>
        <v>0</v>
      </c>
      <c r="AL174" s="204">
        <f t="shared" si="145"/>
        <v>0</v>
      </c>
      <c r="AM174" s="210">
        <f t="shared" si="146"/>
        <v>6631711.1046618838</v>
      </c>
      <c r="AN174" s="203">
        <f t="shared" si="147"/>
        <v>63937677.664159141</v>
      </c>
      <c r="AO174" s="204">
        <f t="shared" si="148"/>
        <v>0</v>
      </c>
      <c r="AP174" s="204">
        <f t="shared" si="149"/>
        <v>31968838.832079571</v>
      </c>
      <c r="AQ174" s="204">
        <f t="shared" si="150"/>
        <v>45132478.351171158</v>
      </c>
      <c r="AR174" s="204">
        <f t="shared" si="151"/>
        <v>1880519.9312987982</v>
      </c>
      <c r="AS174" s="204">
        <f t="shared" si="152"/>
        <v>0</v>
      </c>
      <c r="AT174" s="210">
        <f t="shared" si="153"/>
        <v>142919514.77870867</v>
      </c>
      <c r="AU174" s="222">
        <v>0</v>
      </c>
      <c r="AV174" s="214">
        <f t="shared" si="167"/>
        <v>210.34191100943787</v>
      </c>
      <c r="AW174" s="225">
        <f t="shared" si="154"/>
        <v>3.3153534814285477</v>
      </c>
    </row>
    <row r="175" spans="1:49">
      <c r="A175" s="166">
        <f>'Input data'!A133</f>
        <v>2033</v>
      </c>
      <c r="B175" s="177">
        <f>'Input data'!B133</f>
        <v>66.284188999999998</v>
      </c>
      <c r="C175" s="100">
        <f>'Recycling - Case 2'!E113</f>
        <v>1</v>
      </c>
      <c r="D175" s="471">
        <f>'Recycling - Case 2'!F113</f>
        <v>0.36725000000000002</v>
      </c>
      <c r="E175" s="203">
        <f t="shared" si="155"/>
        <v>1031681088.2428627</v>
      </c>
      <c r="F175" s="204">
        <v>0</v>
      </c>
      <c r="G175" s="205">
        <f t="shared" si="132"/>
        <v>1031681088.2428627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23212824.485464413</v>
      </c>
      <c r="AA175" s="204">
        <f t="shared" si="134"/>
        <v>0</v>
      </c>
      <c r="AB175" s="204">
        <f t="shared" si="135"/>
        <v>23212824.485464413</v>
      </c>
      <c r="AC175" s="204">
        <f t="shared" si="136"/>
        <v>12999181.711860074</v>
      </c>
      <c r="AD175" s="204">
        <f t="shared" si="137"/>
        <v>1857025.9588371532</v>
      </c>
      <c r="AE175" s="204">
        <f t="shared" si="138"/>
        <v>0</v>
      </c>
      <c r="AF175" s="839">
        <f t="shared" si="139"/>
        <v>61281856.641626053</v>
      </c>
      <c r="AG175" s="203">
        <f t="shared" si="140"/>
        <v>0</v>
      </c>
      <c r="AH175" s="204">
        <f t="shared" si="141"/>
        <v>0</v>
      </c>
      <c r="AI175" s="204">
        <f t="shared" si="142"/>
        <v>5571077.8765114583</v>
      </c>
      <c r="AJ175" s="204">
        <f t="shared" si="143"/>
        <v>1114215.5753022917</v>
      </c>
      <c r="AK175" s="204">
        <f t="shared" si="144"/>
        <v>0</v>
      </c>
      <c r="AL175" s="204">
        <f t="shared" si="145"/>
        <v>0</v>
      </c>
      <c r="AM175" s="210">
        <f t="shared" si="146"/>
        <v>6685293.45181375</v>
      </c>
      <c r="AN175" s="203">
        <f t="shared" si="147"/>
        <v>64454275.987972848</v>
      </c>
      <c r="AO175" s="204">
        <f t="shared" si="148"/>
        <v>0</v>
      </c>
      <c r="AP175" s="204">
        <f t="shared" si="149"/>
        <v>32227137.993986424</v>
      </c>
      <c r="AQ175" s="204">
        <f t="shared" si="150"/>
        <v>45497135.991510242</v>
      </c>
      <c r="AR175" s="204">
        <f t="shared" si="151"/>
        <v>1895713.9996462599</v>
      </c>
      <c r="AS175" s="204">
        <f t="shared" si="152"/>
        <v>0</v>
      </c>
      <c r="AT175" s="210">
        <f t="shared" si="153"/>
        <v>144074263.97311574</v>
      </c>
      <c r="AU175" s="222">
        <v>0</v>
      </c>
      <c r="AV175" s="214">
        <f t="shared" si="167"/>
        <v>212.04141406655555</v>
      </c>
      <c r="AW175" s="225">
        <f t="shared" si="154"/>
        <v>3.3421405984138115</v>
      </c>
    </row>
    <row r="176" spans="1:49">
      <c r="A176" s="166">
        <f>'Input data'!A134</f>
        <v>2034</v>
      </c>
      <c r="B176" s="177">
        <f>'Input data'!B134</f>
        <v>66.804167000000007</v>
      </c>
      <c r="C176" s="100">
        <f>'Recycling - Case 2'!E114</f>
        <v>1</v>
      </c>
      <c r="D176" s="471">
        <f>'Recycling - Case 2'!F114</f>
        <v>0.36725000000000002</v>
      </c>
      <c r="E176" s="203">
        <f t="shared" si="155"/>
        <v>1039774292.3235878</v>
      </c>
      <c r="F176" s="204">
        <v>0</v>
      </c>
      <c r="G176" s="205">
        <f t="shared" si="132"/>
        <v>1039774292.3235878</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23394921.57728073</v>
      </c>
      <c r="AA176" s="204">
        <f t="shared" si="134"/>
        <v>0</v>
      </c>
      <c r="AB176" s="204">
        <f t="shared" si="135"/>
        <v>23394921.57728073</v>
      </c>
      <c r="AC176" s="204">
        <f t="shared" si="136"/>
        <v>13101156.083277209</v>
      </c>
      <c r="AD176" s="204">
        <f t="shared" si="137"/>
        <v>1871593.7261824582</v>
      </c>
      <c r="AE176" s="204">
        <f t="shared" si="138"/>
        <v>0</v>
      </c>
      <c r="AF176" s="839">
        <f t="shared" si="139"/>
        <v>61762592.964021131</v>
      </c>
      <c r="AG176" s="203">
        <f t="shared" si="140"/>
        <v>0</v>
      </c>
      <c r="AH176" s="204">
        <f t="shared" si="141"/>
        <v>0</v>
      </c>
      <c r="AI176" s="204">
        <f t="shared" si="142"/>
        <v>5614781.178547373</v>
      </c>
      <c r="AJ176" s="204">
        <f t="shared" si="143"/>
        <v>1122956.2357094747</v>
      </c>
      <c r="AK176" s="204">
        <f t="shared" si="144"/>
        <v>0</v>
      </c>
      <c r="AL176" s="204">
        <f t="shared" si="145"/>
        <v>0</v>
      </c>
      <c r="AM176" s="210">
        <f t="shared" si="146"/>
        <v>6737737.4142568475</v>
      </c>
      <c r="AN176" s="203">
        <f t="shared" si="147"/>
        <v>64959898.912916146</v>
      </c>
      <c r="AO176" s="204">
        <f t="shared" si="148"/>
        <v>0</v>
      </c>
      <c r="AP176" s="204">
        <f t="shared" si="149"/>
        <v>32479949.456458073</v>
      </c>
      <c r="AQ176" s="204">
        <f t="shared" si="150"/>
        <v>45854046.291470215</v>
      </c>
      <c r="AR176" s="204">
        <f t="shared" si="151"/>
        <v>1910585.2621445924</v>
      </c>
      <c r="AS176" s="204">
        <f t="shared" si="152"/>
        <v>0</v>
      </c>
      <c r="AT176" s="210">
        <f t="shared" si="153"/>
        <v>145204479.92298904</v>
      </c>
      <c r="AU176" s="222">
        <v>0</v>
      </c>
      <c r="AV176" s="214">
        <f t="shared" si="167"/>
        <v>213.70481030126703</v>
      </c>
      <c r="AW176" s="225">
        <f t="shared" si="154"/>
        <v>3.3683586092290607</v>
      </c>
    </row>
    <row r="177" spans="1:49">
      <c r="A177" s="166">
        <f>'Input data'!A135</f>
        <v>2035</v>
      </c>
      <c r="B177" s="177">
        <f>'Input data'!B135</f>
        <v>67.314132999999998</v>
      </c>
      <c r="C177" s="100">
        <f>'Recycling - Case 2'!E115</f>
        <v>1</v>
      </c>
      <c r="D177" s="471">
        <f>'Recycling - Case 2'!F115</f>
        <v>0.36725000000000002</v>
      </c>
      <c r="E177" s="203">
        <f t="shared" si="155"/>
        <v>1047711664.5051626</v>
      </c>
      <c r="F177" s="204">
        <v>0</v>
      </c>
      <c r="G177" s="205">
        <f t="shared" si="132"/>
        <v>1047711664.5051626</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23573512.45136616</v>
      </c>
      <c r="AA177" s="204">
        <f t="shared" si="134"/>
        <v>0</v>
      </c>
      <c r="AB177" s="204">
        <f t="shared" si="135"/>
        <v>23573512.45136616</v>
      </c>
      <c r="AC177" s="204">
        <f t="shared" si="136"/>
        <v>13201166.972765053</v>
      </c>
      <c r="AD177" s="204">
        <f t="shared" si="137"/>
        <v>1885880.9961092928</v>
      </c>
      <c r="AE177" s="204">
        <f t="shared" si="138"/>
        <v>0</v>
      </c>
      <c r="AF177" s="839">
        <f t="shared" si="139"/>
        <v>62234072.871606663</v>
      </c>
      <c r="AG177" s="203">
        <f t="shared" si="140"/>
        <v>0</v>
      </c>
      <c r="AH177" s="204">
        <f t="shared" si="141"/>
        <v>0</v>
      </c>
      <c r="AI177" s="204">
        <f t="shared" si="142"/>
        <v>5657642.9883278776</v>
      </c>
      <c r="AJ177" s="204">
        <f t="shared" si="143"/>
        <v>1131528.5976655756</v>
      </c>
      <c r="AK177" s="204">
        <f t="shared" si="144"/>
        <v>0</v>
      </c>
      <c r="AL177" s="204">
        <f t="shared" si="145"/>
        <v>0</v>
      </c>
      <c r="AM177" s="210">
        <f t="shared" si="146"/>
        <v>6789171.5859934529</v>
      </c>
      <c r="AN177" s="203">
        <f t="shared" si="147"/>
        <v>65455786.239960037</v>
      </c>
      <c r="AO177" s="204">
        <f t="shared" si="148"/>
        <v>0</v>
      </c>
      <c r="AP177" s="204">
        <f t="shared" si="149"/>
        <v>32727893.119980019</v>
      </c>
      <c r="AQ177" s="204">
        <f t="shared" si="150"/>
        <v>46204084.404677667</v>
      </c>
      <c r="AR177" s="204">
        <f t="shared" si="151"/>
        <v>1925170.1835282361</v>
      </c>
      <c r="AS177" s="204">
        <f t="shared" si="152"/>
        <v>0</v>
      </c>
      <c r="AT177" s="210">
        <f t="shared" si="153"/>
        <v>146312933.94814596</v>
      </c>
      <c r="AU177" s="222">
        <v>0</v>
      </c>
      <c r="AV177" s="214">
        <f t="shared" si="167"/>
        <v>215.33617840574607</v>
      </c>
      <c r="AW177" s="225">
        <f t="shared" si="154"/>
        <v>3.3940718011398903</v>
      </c>
    </row>
    <row r="178" spans="1:49">
      <c r="A178" s="166">
        <f>'Input data'!A136</f>
        <v>2036</v>
      </c>
      <c r="B178" s="177">
        <f>'Input data'!B136</f>
        <v>67.815933000000001</v>
      </c>
      <c r="C178" s="100">
        <f>'Recycling - Case 2'!E116</f>
        <v>1</v>
      </c>
      <c r="D178" s="471">
        <f>'Recycling - Case 2'!F116</f>
        <v>0.36725000000000002</v>
      </c>
      <c r="E178" s="203">
        <f t="shared" si="155"/>
        <v>1055521936.8776625</v>
      </c>
      <c r="F178" s="204">
        <v>0</v>
      </c>
      <c r="G178" s="205">
        <f t="shared" si="132"/>
        <v>1055521936.8776625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23749243.579747409</v>
      </c>
      <c r="AA178" s="204">
        <f t="shared" si="134"/>
        <v>0</v>
      </c>
      <c r="AB178" s="204">
        <f t="shared" si="135"/>
        <v>23749243.579747409</v>
      </c>
      <c r="AC178" s="204">
        <f t="shared" si="136"/>
        <v>13299576.404658552</v>
      </c>
      <c r="AD178" s="204">
        <f t="shared" si="137"/>
        <v>1899939.4863797929</v>
      </c>
      <c r="AE178" s="204">
        <f t="shared" si="138"/>
        <v>0</v>
      </c>
      <c r="AF178" s="839">
        <f t="shared" si="139"/>
        <v>62698003.050533168</v>
      </c>
      <c r="AG178" s="203">
        <f t="shared" si="140"/>
        <v>0</v>
      </c>
      <c r="AH178" s="204">
        <f t="shared" si="141"/>
        <v>0</v>
      </c>
      <c r="AI178" s="204">
        <f t="shared" si="142"/>
        <v>5699818.4591393769</v>
      </c>
      <c r="AJ178" s="204">
        <f t="shared" si="143"/>
        <v>1139963.6918278756</v>
      </c>
      <c r="AK178" s="204">
        <f t="shared" si="144"/>
        <v>0</v>
      </c>
      <c r="AL178" s="204">
        <f t="shared" si="145"/>
        <v>0</v>
      </c>
      <c r="AM178" s="210">
        <f t="shared" si="146"/>
        <v>6839782.1509672524</v>
      </c>
      <c r="AN178" s="203">
        <f t="shared" si="147"/>
        <v>65943733.006431967</v>
      </c>
      <c r="AO178" s="204">
        <f t="shared" si="148"/>
        <v>0</v>
      </c>
      <c r="AP178" s="204">
        <f t="shared" si="149"/>
        <v>32971866.503215984</v>
      </c>
      <c r="AQ178" s="204">
        <f t="shared" si="150"/>
        <v>46548517.416304916</v>
      </c>
      <c r="AR178" s="204">
        <f t="shared" si="151"/>
        <v>1939521.5590127048</v>
      </c>
      <c r="AS178" s="204">
        <f t="shared" si="152"/>
        <v>0</v>
      </c>
      <c r="AT178" s="210">
        <f t="shared" si="153"/>
        <v>147403638.48496556</v>
      </c>
      <c r="AU178" s="222">
        <v>0</v>
      </c>
      <c r="AV178" s="214">
        <f t="shared" si="167"/>
        <v>216.94142368646598</v>
      </c>
      <c r="AW178" s="225">
        <f t="shared" si="154"/>
        <v>3.4193732520226052</v>
      </c>
    </row>
    <row r="179" spans="1:49">
      <c r="A179" s="166">
        <f>'Input data'!A137</f>
        <v>2037</v>
      </c>
      <c r="B179" s="177">
        <f>'Input data'!B137</f>
        <v>68.308245999999997</v>
      </c>
      <c r="C179" s="100">
        <f>'Recycling - Case 2'!E117</f>
        <v>1</v>
      </c>
      <c r="D179" s="471">
        <f>'Recycling - Case 2'!F117</f>
        <v>0.36725000000000002</v>
      </c>
      <c r="E179" s="203">
        <f t="shared" si="155"/>
        <v>1063184548.7200751</v>
      </c>
      <c r="F179" s="204">
        <v>0</v>
      </c>
      <c r="G179" s="205">
        <f t="shared" si="132"/>
        <v>1063184548.7200751</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23921652.346201692</v>
      </c>
      <c r="AA179" s="204">
        <f t="shared" si="134"/>
        <v>0</v>
      </c>
      <c r="AB179" s="204">
        <f t="shared" si="135"/>
        <v>23921652.346201692</v>
      </c>
      <c r="AC179" s="204">
        <f t="shared" si="136"/>
        <v>13396125.31387295</v>
      </c>
      <c r="AD179" s="204">
        <f t="shared" si="137"/>
        <v>1913732.1876961356</v>
      </c>
      <c r="AE179" s="204">
        <f t="shared" si="138"/>
        <v>0</v>
      </c>
      <c r="AF179" s="839">
        <f t="shared" si="139"/>
        <v>63153162.193972468</v>
      </c>
      <c r="AG179" s="203">
        <f t="shared" si="140"/>
        <v>0</v>
      </c>
      <c r="AH179" s="204">
        <f t="shared" si="141"/>
        <v>0</v>
      </c>
      <c r="AI179" s="204">
        <f t="shared" si="142"/>
        <v>5741196.5630884049</v>
      </c>
      <c r="AJ179" s="204">
        <f t="shared" si="143"/>
        <v>1148239.312617681</v>
      </c>
      <c r="AK179" s="204">
        <f t="shared" si="144"/>
        <v>0</v>
      </c>
      <c r="AL179" s="204">
        <f t="shared" si="145"/>
        <v>0</v>
      </c>
      <c r="AM179" s="210">
        <f t="shared" si="146"/>
        <v>6889435.8757060859</v>
      </c>
      <c r="AN179" s="203">
        <f t="shared" si="147"/>
        <v>66422454.681286693</v>
      </c>
      <c r="AO179" s="204">
        <f t="shared" si="148"/>
        <v>0</v>
      </c>
      <c r="AP179" s="204">
        <f t="shared" si="149"/>
        <v>33211227.340643346</v>
      </c>
      <c r="AQ179" s="204">
        <f t="shared" si="150"/>
        <v>46886438.598555304</v>
      </c>
      <c r="AR179" s="204">
        <f t="shared" si="151"/>
        <v>1953601.6082731378</v>
      </c>
      <c r="AS179" s="204">
        <f t="shared" si="152"/>
        <v>0</v>
      </c>
      <c r="AT179" s="210">
        <f t="shared" si="153"/>
        <v>148473722.22875848</v>
      </c>
      <c r="AU179" s="222">
        <v>0</v>
      </c>
      <c r="AV179" s="214">
        <f t="shared" si="167"/>
        <v>218.51632029843705</v>
      </c>
      <c r="AW179" s="225">
        <f t="shared" si="154"/>
        <v>3.4441963552279091</v>
      </c>
    </row>
    <row r="180" spans="1:49">
      <c r="A180" s="166">
        <f>'Input data'!A138</f>
        <v>2038</v>
      </c>
      <c r="B180" s="177">
        <f>'Input data'!B138</f>
        <v>68.788494999999998</v>
      </c>
      <c r="C180" s="100">
        <f>'Recycling - Case 2'!E118</f>
        <v>1</v>
      </c>
      <c r="D180" s="471">
        <f>'Recycling - Case 2'!F118</f>
        <v>0.36725000000000002</v>
      </c>
      <c r="E180" s="203">
        <f t="shared" si="155"/>
        <v>1070659390.2836876</v>
      </c>
      <c r="F180" s="204">
        <v>0</v>
      </c>
      <c r="G180" s="205">
        <f t="shared" si="132"/>
        <v>1070659390.2836876</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24089836.281382974</v>
      </c>
      <c r="AA180" s="204">
        <f t="shared" si="134"/>
        <v>0</v>
      </c>
      <c r="AB180" s="204">
        <f t="shared" si="135"/>
        <v>24089836.281382974</v>
      </c>
      <c r="AC180" s="204">
        <f t="shared" si="136"/>
        <v>13490308.317574468</v>
      </c>
      <c r="AD180" s="204">
        <f t="shared" si="137"/>
        <v>1927186.9025106379</v>
      </c>
      <c r="AE180" s="204">
        <f t="shared" si="138"/>
        <v>0</v>
      </c>
      <c r="AF180" s="839">
        <f t="shared" si="139"/>
        <v>63597167.782851048</v>
      </c>
      <c r="AG180" s="203">
        <f t="shared" si="140"/>
        <v>0</v>
      </c>
      <c r="AH180" s="204">
        <f t="shared" si="141"/>
        <v>0</v>
      </c>
      <c r="AI180" s="204">
        <f t="shared" si="142"/>
        <v>5781560.7075319123</v>
      </c>
      <c r="AJ180" s="204">
        <f t="shared" si="143"/>
        <v>1156312.1415063825</v>
      </c>
      <c r="AK180" s="204">
        <f t="shared" si="144"/>
        <v>0</v>
      </c>
      <c r="AL180" s="204">
        <f t="shared" si="145"/>
        <v>0</v>
      </c>
      <c r="AM180" s="210">
        <f t="shared" si="146"/>
        <v>6937872.8490382945</v>
      </c>
      <c r="AN180" s="203">
        <f t="shared" si="147"/>
        <v>66889445.407973386</v>
      </c>
      <c r="AO180" s="204">
        <f t="shared" si="148"/>
        <v>0</v>
      </c>
      <c r="AP180" s="204">
        <f t="shared" si="149"/>
        <v>33444722.703986693</v>
      </c>
      <c r="AQ180" s="204">
        <f t="shared" si="150"/>
        <v>47216079.11151062</v>
      </c>
      <c r="AR180" s="204">
        <f t="shared" si="151"/>
        <v>1967336.6296462759</v>
      </c>
      <c r="AS180" s="204">
        <f t="shared" si="152"/>
        <v>0</v>
      </c>
      <c r="AT180" s="210">
        <f t="shared" si="153"/>
        <v>149517583.85311696</v>
      </c>
      <c r="AU180" s="222">
        <v>0</v>
      </c>
      <c r="AV180" s="214">
        <f t="shared" si="167"/>
        <v>220.05262448500631</v>
      </c>
      <c r="AW180" s="225">
        <f t="shared" si="154"/>
        <v>3.4684111748472248</v>
      </c>
    </row>
    <row r="181" spans="1:49">
      <c r="A181" s="166">
        <f>'Input data'!A139</f>
        <v>2039</v>
      </c>
      <c r="B181" s="177">
        <f>'Input data'!B139</f>
        <v>69.256822999999997</v>
      </c>
      <c r="C181" s="100">
        <f>'Recycling - Case 2'!E119</f>
        <v>1</v>
      </c>
      <c r="D181" s="471">
        <f>'Recycling - Case 2'!F119</f>
        <v>0.36725000000000002</v>
      </c>
      <c r="E181" s="203">
        <f t="shared" si="155"/>
        <v>1077948687.2937875</v>
      </c>
      <c r="F181" s="204">
        <v>0</v>
      </c>
      <c r="G181" s="205">
        <f t="shared" si="132"/>
        <v>1077948687.2937875</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24253845.464110222</v>
      </c>
      <c r="AA181" s="204">
        <f t="shared" si="134"/>
        <v>0</v>
      </c>
      <c r="AB181" s="204">
        <f t="shared" si="135"/>
        <v>24253845.464110222</v>
      </c>
      <c r="AC181" s="204">
        <f t="shared" si="136"/>
        <v>13582153.459901726</v>
      </c>
      <c r="AD181" s="204">
        <f t="shared" si="137"/>
        <v>1940307.6371288176</v>
      </c>
      <c r="AE181" s="204">
        <f t="shared" si="138"/>
        <v>0</v>
      </c>
      <c r="AF181" s="839">
        <f t="shared" si="139"/>
        <v>64030152.025250986</v>
      </c>
      <c r="AG181" s="203">
        <f t="shared" si="140"/>
        <v>0</v>
      </c>
      <c r="AH181" s="204">
        <f t="shared" si="141"/>
        <v>0</v>
      </c>
      <c r="AI181" s="204">
        <f t="shared" si="142"/>
        <v>5820922.9113864517</v>
      </c>
      <c r="AJ181" s="204">
        <f t="shared" si="143"/>
        <v>1164184.5822772903</v>
      </c>
      <c r="AK181" s="204">
        <f t="shared" si="144"/>
        <v>0</v>
      </c>
      <c r="AL181" s="204">
        <f t="shared" si="145"/>
        <v>0</v>
      </c>
      <c r="AM181" s="210">
        <f t="shared" si="146"/>
        <v>6985107.4936637422</v>
      </c>
      <c r="AN181" s="203">
        <f t="shared" si="147"/>
        <v>67344844.238679379</v>
      </c>
      <c r="AO181" s="204">
        <f t="shared" si="148"/>
        <v>0</v>
      </c>
      <c r="AP181" s="204">
        <f t="shared" si="149"/>
        <v>33672422.11933969</v>
      </c>
      <c r="AQ181" s="204">
        <f t="shared" si="150"/>
        <v>47537537.109656028</v>
      </c>
      <c r="AR181" s="204">
        <f t="shared" si="151"/>
        <v>1980730.7129023343</v>
      </c>
      <c r="AS181" s="204">
        <f t="shared" si="152"/>
        <v>0</v>
      </c>
      <c r="AT181" s="210">
        <f t="shared" si="153"/>
        <v>150535534.18057743</v>
      </c>
      <c r="AU181" s="222">
        <v>0</v>
      </c>
      <c r="AV181" s="214">
        <f t="shared" si="167"/>
        <v>221.55079369949215</v>
      </c>
      <c r="AW181" s="225">
        <f t="shared" si="154"/>
        <v>3.492024921138575</v>
      </c>
    </row>
    <row r="182" spans="1:49">
      <c r="A182" s="166">
        <f>'Input data'!A140</f>
        <v>2040</v>
      </c>
      <c r="B182" s="177">
        <f>'Input data'!B140</f>
        <v>69.713937000000001</v>
      </c>
      <c r="C182" s="100">
        <f>'Recycling - Case 2'!E120</f>
        <v>1</v>
      </c>
      <c r="D182" s="471">
        <f>'Recycling - Case 2'!F120</f>
        <v>0.36725000000000002</v>
      </c>
      <c r="E182" s="203">
        <f t="shared" si="155"/>
        <v>1085063443.8607125</v>
      </c>
      <c r="F182" s="204">
        <v>0</v>
      </c>
      <c r="G182" s="205">
        <f t="shared" si="132"/>
        <v>1085063443.8607125</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24413927.486866035</v>
      </c>
      <c r="AA182" s="204">
        <f t="shared" si="134"/>
        <v>0</v>
      </c>
      <c r="AB182" s="204">
        <f t="shared" si="135"/>
        <v>24413927.486866035</v>
      </c>
      <c r="AC182" s="204">
        <f t="shared" si="136"/>
        <v>13671799.392644981</v>
      </c>
      <c r="AD182" s="204">
        <f t="shared" si="137"/>
        <v>1953114.1989492828</v>
      </c>
      <c r="AE182" s="204">
        <f t="shared" si="138"/>
        <v>0</v>
      </c>
      <c r="AF182" s="839">
        <f t="shared" si="139"/>
        <v>64452768.565326333</v>
      </c>
      <c r="AG182" s="203">
        <f t="shared" si="140"/>
        <v>0</v>
      </c>
      <c r="AH182" s="204">
        <f t="shared" si="141"/>
        <v>0</v>
      </c>
      <c r="AI182" s="204">
        <f t="shared" si="142"/>
        <v>5859342.5968478471</v>
      </c>
      <c r="AJ182" s="204">
        <f t="shared" si="143"/>
        <v>1171868.5193695694</v>
      </c>
      <c r="AK182" s="204">
        <f t="shared" si="144"/>
        <v>0</v>
      </c>
      <c r="AL182" s="204">
        <f t="shared" si="145"/>
        <v>0</v>
      </c>
      <c r="AM182" s="210">
        <f t="shared" si="146"/>
        <v>7031211.1162174167</v>
      </c>
      <c r="AN182" s="203">
        <f t="shared" si="147"/>
        <v>67789338.655198008</v>
      </c>
      <c r="AO182" s="204">
        <f t="shared" si="148"/>
        <v>0</v>
      </c>
      <c r="AP182" s="204">
        <f t="shared" si="149"/>
        <v>33894669.327599004</v>
      </c>
      <c r="AQ182" s="204">
        <f t="shared" si="150"/>
        <v>47851297.874257423</v>
      </c>
      <c r="AR182" s="204">
        <f t="shared" si="151"/>
        <v>1993804.0780940591</v>
      </c>
      <c r="AS182" s="204">
        <f t="shared" si="152"/>
        <v>0</v>
      </c>
      <c r="AT182" s="210">
        <f t="shared" si="153"/>
        <v>151529109.93514851</v>
      </c>
      <c r="AU182" s="222">
        <v>0</v>
      </c>
      <c r="AV182" s="214">
        <f t="shared" si="167"/>
        <v>223.01308961669224</v>
      </c>
      <c r="AW182" s="225">
        <f t="shared" si="154"/>
        <v>3.5150732420210016</v>
      </c>
    </row>
    <row r="183" spans="1:49">
      <c r="A183" s="166">
        <f>'Input data'!A141</f>
        <v>2041</v>
      </c>
      <c r="B183" s="177">
        <f>'Input data'!B141</f>
        <v>70.160651999999999</v>
      </c>
      <c r="C183" s="100">
        <f>'Recycling - Case 2'!E121</f>
        <v>1</v>
      </c>
      <c r="D183" s="471">
        <f>'Recycling - Case 2'!F121</f>
        <v>0.36725000000000002</v>
      </c>
      <c r="E183" s="203">
        <f t="shared" si="155"/>
        <v>1092016345.06215</v>
      </c>
      <c r="F183" s="204">
        <v>0</v>
      </c>
      <c r="G183" s="205">
        <f t="shared" si="132"/>
        <v>1092016345.06215</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24570367.763898376</v>
      </c>
      <c r="AA183" s="204">
        <f t="shared" si="134"/>
        <v>0</v>
      </c>
      <c r="AB183" s="204">
        <f t="shared" si="135"/>
        <v>24570367.763898376</v>
      </c>
      <c r="AC183" s="204">
        <f t="shared" si="136"/>
        <v>13759405.947783096</v>
      </c>
      <c r="AD183" s="204">
        <f t="shared" si="137"/>
        <v>1965629.4211118701</v>
      </c>
      <c r="AE183" s="204">
        <f t="shared" si="138"/>
        <v>0</v>
      </c>
      <c r="AF183" s="839">
        <f t="shared" si="139"/>
        <v>64865770.896691717</v>
      </c>
      <c r="AG183" s="203">
        <f t="shared" si="140"/>
        <v>0</v>
      </c>
      <c r="AH183" s="204">
        <f t="shared" si="141"/>
        <v>0</v>
      </c>
      <c r="AI183" s="204">
        <f t="shared" si="142"/>
        <v>5896888.2633356089</v>
      </c>
      <c r="AJ183" s="204">
        <f t="shared" si="143"/>
        <v>1179377.6526671217</v>
      </c>
      <c r="AK183" s="204">
        <f t="shared" si="144"/>
        <v>0</v>
      </c>
      <c r="AL183" s="204">
        <f t="shared" si="145"/>
        <v>0</v>
      </c>
      <c r="AM183" s="210">
        <f t="shared" si="146"/>
        <v>7076265.9160027308</v>
      </c>
      <c r="AN183" s="203">
        <f t="shared" si="147"/>
        <v>68223721.157757819</v>
      </c>
      <c r="AO183" s="204">
        <f t="shared" si="148"/>
        <v>0</v>
      </c>
      <c r="AP183" s="204">
        <f t="shared" si="149"/>
        <v>34111860.578878909</v>
      </c>
      <c r="AQ183" s="204">
        <f t="shared" si="150"/>
        <v>48157920.817240812</v>
      </c>
      <c r="AR183" s="204">
        <f t="shared" si="151"/>
        <v>2006580.0340517005</v>
      </c>
      <c r="AS183" s="204">
        <f t="shared" si="152"/>
        <v>0</v>
      </c>
      <c r="AT183" s="210">
        <f t="shared" si="153"/>
        <v>152500082.58792922</v>
      </c>
      <c r="AU183" s="222">
        <v>0</v>
      </c>
      <c r="AV183" s="214">
        <f t="shared" si="167"/>
        <v>224.44211940062368</v>
      </c>
      <c r="AW183" s="225">
        <f t="shared" si="154"/>
        <v>3.5375972309230974</v>
      </c>
    </row>
    <row r="184" spans="1:49">
      <c r="A184" s="166">
        <f>'Input data'!A142</f>
        <v>2042</v>
      </c>
      <c r="B184" s="177">
        <f>'Input data'!B142</f>
        <v>70.595131999999992</v>
      </c>
      <c r="C184" s="100">
        <f>'Recycling - Case 2'!E122</f>
        <v>1</v>
      </c>
      <c r="D184" s="471">
        <f>'Recycling - Case 2'!F122</f>
        <v>0.36725000000000002</v>
      </c>
      <c r="E184" s="203">
        <f t="shared" si="155"/>
        <v>1098778814.45315</v>
      </c>
      <c r="F184" s="204">
        <v>0</v>
      </c>
      <c r="G184" s="205">
        <f t="shared" si="132"/>
        <v>1098778814.45315</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24722523.325195879</v>
      </c>
      <c r="AA184" s="204">
        <f t="shared" si="134"/>
        <v>0</v>
      </c>
      <c r="AB184" s="204">
        <f t="shared" si="135"/>
        <v>24722523.325195879</v>
      </c>
      <c r="AC184" s="204">
        <f t="shared" si="136"/>
        <v>13844613.062109696</v>
      </c>
      <c r="AD184" s="204">
        <f t="shared" si="137"/>
        <v>1977801.8660156704</v>
      </c>
      <c r="AE184" s="204">
        <f t="shared" si="138"/>
        <v>0</v>
      </c>
      <c r="AF184" s="839">
        <f t="shared" si="139"/>
        <v>65267461.578517124</v>
      </c>
      <c r="AG184" s="203">
        <f t="shared" si="140"/>
        <v>0</v>
      </c>
      <c r="AH184" s="204">
        <f t="shared" si="141"/>
        <v>0</v>
      </c>
      <c r="AI184" s="204">
        <f t="shared" si="142"/>
        <v>5933405.5980470097</v>
      </c>
      <c r="AJ184" s="204">
        <f t="shared" si="143"/>
        <v>1186681.119609402</v>
      </c>
      <c r="AK184" s="204">
        <f t="shared" si="144"/>
        <v>0</v>
      </c>
      <c r="AL184" s="204">
        <f t="shared" si="145"/>
        <v>0</v>
      </c>
      <c r="AM184" s="210">
        <f t="shared" si="146"/>
        <v>7120086.7176564112</v>
      </c>
      <c r="AN184" s="203">
        <f t="shared" si="147"/>
        <v>68646206.43296054</v>
      </c>
      <c r="AO184" s="204">
        <f t="shared" si="148"/>
        <v>0</v>
      </c>
      <c r="AP184" s="204">
        <f t="shared" si="149"/>
        <v>34323103.21648027</v>
      </c>
      <c r="AQ184" s="204">
        <f t="shared" si="150"/>
        <v>48456145.717383914</v>
      </c>
      <c r="AR184" s="204">
        <f t="shared" si="151"/>
        <v>2019006.0715576629</v>
      </c>
      <c r="AS184" s="204">
        <f t="shared" si="152"/>
        <v>0</v>
      </c>
      <c r="AT184" s="210">
        <f t="shared" si="153"/>
        <v>153444461.43838239</v>
      </c>
      <c r="AU184" s="222">
        <v>0</v>
      </c>
      <c r="AV184" s="214">
        <f t="shared" si="167"/>
        <v>225.83200973455592</v>
      </c>
      <c r="AW184" s="225">
        <f t="shared" si="154"/>
        <v>3.5595043141824068</v>
      </c>
    </row>
    <row r="185" spans="1:49">
      <c r="A185" s="166">
        <f>'Input data'!A143</f>
        <v>2043</v>
      </c>
      <c r="B185" s="177">
        <f>'Input data'!B143</f>
        <v>71.016168000000008</v>
      </c>
      <c r="C185" s="100">
        <f>'Recycling - Case 2'!E123</f>
        <v>1</v>
      </c>
      <c r="D185" s="471">
        <f>'Recycling - Case 2'!F123</f>
        <v>0.36725000000000002</v>
      </c>
      <c r="E185" s="203">
        <f t="shared" si="155"/>
        <v>1105332034.5381002</v>
      </c>
      <c r="F185" s="204">
        <v>0</v>
      </c>
      <c r="G185" s="205">
        <f t="shared" si="132"/>
        <v>1105332034.5381002</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24869970.777107257</v>
      </c>
      <c r="AA185" s="204">
        <f t="shared" si="134"/>
        <v>0</v>
      </c>
      <c r="AB185" s="204">
        <f t="shared" si="135"/>
        <v>24869970.777107257</v>
      </c>
      <c r="AC185" s="204">
        <f t="shared" si="136"/>
        <v>13927183.635180067</v>
      </c>
      <c r="AD185" s="204">
        <f t="shared" si="137"/>
        <v>1989597.6621685806</v>
      </c>
      <c r="AE185" s="204">
        <f t="shared" si="138"/>
        <v>0</v>
      </c>
      <c r="AF185" s="839">
        <f t="shared" si="139"/>
        <v>65656722.851563156</v>
      </c>
      <c r="AG185" s="203">
        <f t="shared" si="140"/>
        <v>0</v>
      </c>
      <c r="AH185" s="204">
        <f t="shared" si="141"/>
        <v>0</v>
      </c>
      <c r="AI185" s="204">
        <f t="shared" si="142"/>
        <v>5968792.9865057403</v>
      </c>
      <c r="AJ185" s="204">
        <f t="shared" si="143"/>
        <v>1193758.5973011481</v>
      </c>
      <c r="AK185" s="204">
        <f t="shared" si="144"/>
        <v>0</v>
      </c>
      <c r="AL185" s="204">
        <f t="shared" si="145"/>
        <v>0</v>
      </c>
      <c r="AM185" s="210">
        <f t="shared" si="146"/>
        <v>7162551.5838068882</v>
      </c>
      <c r="AN185" s="203">
        <f t="shared" si="147"/>
        <v>69055618.85776782</v>
      </c>
      <c r="AO185" s="204">
        <f t="shared" si="148"/>
        <v>0</v>
      </c>
      <c r="AP185" s="204">
        <f t="shared" si="149"/>
        <v>34527809.42888391</v>
      </c>
      <c r="AQ185" s="204">
        <f t="shared" si="150"/>
        <v>48745142.723130219</v>
      </c>
      <c r="AR185" s="204">
        <f t="shared" si="151"/>
        <v>2031047.613463759</v>
      </c>
      <c r="AS185" s="204">
        <f t="shared" si="152"/>
        <v>0</v>
      </c>
      <c r="AT185" s="210">
        <f t="shared" si="153"/>
        <v>154359618.62324572</v>
      </c>
      <c r="AU185" s="222">
        <v>0</v>
      </c>
      <c r="AV185" s="214">
        <f t="shared" si="167"/>
        <v>227.17889305861576</v>
      </c>
      <c r="AW185" s="225">
        <f t="shared" si="154"/>
        <v>3.5807335323447322</v>
      </c>
    </row>
    <row r="186" spans="1:49">
      <c r="A186" s="166">
        <f>'Input data'!A144</f>
        <v>2044</v>
      </c>
      <c r="B186" s="177">
        <f>'Input data'!B144</f>
        <v>71.423670999999999</v>
      </c>
      <c r="C186" s="100">
        <f>'Recycling - Case 2'!E124</f>
        <v>1</v>
      </c>
      <c r="D186" s="471">
        <f>'Recycling - Case 2'!F124</f>
        <v>0.36725000000000002</v>
      </c>
      <c r="E186" s="203">
        <f t="shared" si="155"/>
        <v>1111674620.0753875</v>
      </c>
      <c r="F186" s="204">
        <v>0</v>
      </c>
      <c r="G186" s="205">
        <f t="shared" si="132"/>
        <v>1111674620.0753875</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25012678.951696221</v>
      </c>
      <c r="AA186" s="204">
        <f t="shared" si="134"/>
        <v>0</v>
      </c>
      <c r="AB186" s="204">
        <f t="shared" si="135"/>
        <v>25012678.951696221</v>
      </c>
      <c r="AC186" s="204">
        <f t="shared" si="136"/>
        <v>14007100.212949887</v>
      </c>
      <c r="AD186" s="204">
        <f t="shared" si="137"/>
        <v>2001014.3161356978</v>
      </c>
      <c r="AE186" s="204">
        <f t="shared" si="138"/>
        <v>0</v>
      </c>
      <c r="AF186" s="839">
        <f t="shared" si="139"/>
        <v>66033472.432478026</v>
      </c>
      <c r="AG186" s="203">
        <f t="shared" si="140"/>
        <v>0</v>
      </c>
      <c r="AH186" s="204">
        <f t="shared" si="141"/>
        <v>0</v>
      </c>
      <c r="AI186" s="204">
        <f t="shared" si="142"/>
        <v>6003042.9484070921</v>
      </c>
      <c r="AJ186" s="204">
        <f t="shared" si="143"/>
        <v>1200608.5896814184</v>
      </c>
      <c r="AK186" s="204">
        <f t="shared" si="144"/>
        <v>0</v>
      </c>
      <c r="AL186" s="204">
        <f t="shared" si="145"/>
        <v>0</v>
      </c>
      <c r="AM186" s="210">
        <f t="shared" si="146"/>
        <v>7203651.5380885107</v>
      </c>
      <c r="AN186" s="203">
        <f t="shared" si="147"/>
        <v>69451871.889209837</v>
      </c>
      <c r="AO186" s="204">
        <f t="shared" si="148"/>
        <v>0</v>
      </c>
      <c r="AP186" s="204">
        <f t="shared" si="149"/>
        <v>34725935.944604918</v>
      </c>
      <c r="AQ186" s="204">
        <f t="shared" si="150"/>
        <v>49024850.745324582</v>
      </c>
      <c r="AR186" s="204">
        <f t="shared" si="151"/>
        <v>2042702.1143885243</v>
      </c>
      <c r="AS186" s="204">
        <f t="shared" si="152"/>
        <v>0</v>
      </c>
      <c r="AT186" s="210">
        <f t="shared" si="153"/>
        <v>155245360.69352788</v>
      </c>
      <c r="AU186" s="222">
        <v>0</v>
      </c>
      <c r="AV186" s="214">
        <f t="shared" si="167"/>
        <v>228.48248466409441</v>
      </c>
      <c r="AW186" s="225">
        <f t="shared" si="154"/>
        <v>3.6012803979068257</v>
      </c>
    </row>
    <row r="187" spans="1:49">
      <c r="A187" s="166">
        <f>'Input data'!A145</f>
        <v>2045</v>
      </c>
      <c r="B187" s="177">
        <f>'Input data'!B145</f>
        <v>71.816201000000007</v>
      </c>
      <c r="C187" s="100">
        <f>'Recycling - Case 2'!E125</f>
        <v>1</v>
      </c>
      <c r="D187" s="471">
        <f>'Recycling - Case 2'!F125</f>
        <v>0.36725000000000002</v>
      </c>
      <c r="E187" s="203">
        <f t="shared" si="155"/>
        <v>1117784158.1670127</v>
      </c>
      <c r="F187" s="204">
        <v>0</v>
      </c>
      <c r="G187" s="205">
        <f t="shared" si="132"/>
        <v>1117784158.1670127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25150143.558757789</v>
      </c>
      <c r="AA187" s="204">
        <f t="shared" si="134"/>
        <v>0</v>
      </c>
      <c r="AB187" s="204">
        <f t="shared" si="135"/>
        <v>25150143.558757789</v>
      </c>
      <c r="AC187" s="204">
        <f t="shared" si="136"/>
        <v>14084080.392904364</v>
      </c>
      <c r="AD187" s="204">
        <f t="shared" si="137"/>
        <v>2012011.4847006232</v>
      </c>
      <c r="AE187" s="204">
        <f t="shared" si="138"/>
        <v>0</v>
      </c>
      <c r="AF187" s="839">
        <f t="shared" si="139"/>
        <v>66396378.995120563</v>
      </c>
      <c r="AG187" s="203">
        <f t="shared" si="140"/>
        <v>0</v>
      </c>
      <c r="AH187" s="204">
        <f t="shared" si="141"/>
        <v>0</v>
      </c>
      <c r="AI187" s="204">
        <f t="shared" si="142"/>
        <v>6036034.454101868</v>
      </c>
      <c r="AJ187" s="204">
        <f t="shared" si="143"/>
        <v>1207206.8908203735</v>
      </c>
      <c r="AK187" s="204">
        <f t="shared" si="144"/>
        <v>0</v>
      </c>
      <c r="AL187" s="204">
        <f t="shared" si="145"/>
        <v>0</v>
      </c>
      <c r="AM187" s="210">
        <f t="shared" si="146"/>
        <v>7243241.3449222418</v>
      </c>
      <c r="AN187" s="203">
        <f t="shared" si="147"/>
        <v>69833565.281484127</v>
      </c>
      <c r="AO187" s="204">
        <f t="shared" si="148"/>
        <v>0</v>
      </c>
      <c r="AP187" s="204">
        <f t="shared" si="149"/>
        <v>34916782.640742064</v>
      </c>
      <c r="AQ187" s="204">
        <f t="shared" si="150"/>
        <v>49294281.375165261</v>
      </c>
      <c r="AR187" s="204">
        <f t="shared" si="151"/>
        <v>2053928.3906318857</v>
      </c>
      <c r="AS187" s="204">
        <f t="shared" si="152"/>
        <v>0</v>
      </c>
      <c r="AT187" s="210">
        <f t="shared" si="153"/>
        <v>156098557.68802333</v>
      </c>
      <c r="AU187" s="222">
        <v>0</v>
      </c>
      <c r="AV187" s="214">
        <f t="shared" si="167"/>
        <v>229.73817802806613</v>
      </c>
      <c r="AW187" s="225">
        <f t="shared" si="154"/>
        <v>3.6210723040746049</v>
      </c>
    </row>
    <row r="188" spans="1:49">
      <c r="A188" s="166">
        <f>'Input data'!A146</f>
        <v>2046</v>
      </c>
      <c r="B188" s="177">
        <f>'Input data'!B146</f>
        <v>72.192155</v>
      </c>
      <c r="C188" s="100">
        <f>'Recycling - Case 2'!E126</f>
        <v>1</v>
      </c>
      <c r="D188" s="471">
        <f>'Recycling - Case 2'!F126</f>
        <v>0.36725000000000002</v>
      </c>
      <c r="E188" s="203">
        <f t="shared" si="155"/>
        <v>1123635698.8994377</v>
      </c>
      <c r="F188" s="204">
        <v>0</v>
      </c>
      <c r="G188" s="205">
        <f t="shared" si="132"/>
        <v>1123635698.8994377</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25281803.225237351</v>
      </c>
      <c r="AA188" s="204">
        <f t="shared" si="134"/>
        <v>0</v>
      </c>
      <c r="AB188" s="204">
        <f t="shared" si="135"/>
        <v>25281803.225237351</v>
      </c>
      <c r="AC188" s="204">
        <f t="shared" si="136"/>
        <v>14157809.806132918</v>
      </c>
      <c r="AD188" s="204">
        <f t="shared" si="137"/>
        <v>2022544.258018988</v>
      </c>
      <c r="AE188" s="204">
        <f t="shared" si="138"/>
        <v>0</v>
      </c>
      <c r="AF188" s="839">
        <f t="shared" si="139"/>
        <v>66743960.514626607</v>
      </c>
      <c r="AG188" s="203">
        <f t="shared" si="140"/>
        <v>0</v>
      </c>
      <c r="AH188" s="204">
        <f t="shared" si="141"/>
        <v>0</v>
      </c>
      <c r="AI188" s="204">
        <f t="shared" si="142"/>
        <v>6067632.7740569627</v>
      </c>
      <c r="AJ188" s="204">
        <f t="shared" si="143"/>
        <v>1213526.5548113924</v>
      </c>
      <c r="AK188" s="204">
        <f t="shared" si="144"/>
        <v>0</v>
      </c>
      <c r="AL188" s="204">
        <f t="shared" si="145"/>
        <v>0</v>
      </c>
      <c r="AM188" s="210">
        <f t="shared" si="146"/>
        <v>7281159.3288683556</v>
      </c>
      <c r="AN188" s="203">
        <f t="shared" si="147"/>
        <v>70199140.288742363</v>
      </c>
      <c r="AO188" s="204">
        <f t="shared" si="148"/>
        <v>0</v>
      </c>
      <c r="AP188" s="204">
        <f t="shared" si="149"/>
        <v>35099570.144371182</v>
      </c>
      <c r="AQ188" s="204">
        <f t="shared" si="150"/>
        <v>49552334.321465202</v>
      </c>
      <c r="AR188" s="204">
        <f t="shared" si="151"/>
        <v>2064680.5967277167</v>
      </c>
      <c r="AS188" s="204">
        <f t="shared" si="152"/>
        <v>0</v>
      </c>
      <c r="AT188" s="210">
        <f t="shared" si="153"/>
        <v>156915725.35130647</v>
      </c>
      <c r="AU188" s="222">
        <v>0</v>
      </c>
      <c r="AV188" s="214">
        <f t="shared" si="167"/>
        <v>230.94084519480145</v>
      </c>
      <c r="AW188" s="225">
        <f t="shared" si="154"/>
        <v>3.6400284253682678</v>
      </c>
    </row>
    <row r="189" spans="1:49">
      <c r="A189" s="166">
        <f>'Input data'!A147</f>
        <v>2047</v>
      </c>
      <c r="B189" s="177">
        <f>'Input data'!B147</f>
        <v>72.55139299999999</v>
      </c>
      <c r="C189" s="100">
        <f>'Recycling - Case 2'!E127</f>
        <v>1</v>
      </c>
      <c r="D189" s="471">
        <f>'Recycling - Case 2'!F127</f>
        <v>0.36725000000000002</v>
      </c>
      <c r="E189" s="203">
        <f t="shared" si="155"/>
        <v>1129227063.2409124</v>
      </c>
      <c r="F189" s="204">
        <v>0</v>
      </c>
      <c r="G189" s="205">
        <f t="shared" si="132"/>
        <v>1129227063.2409124</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25407608.922920533</v>
      </c>
      <c r="AA189" s="204">
        <f t="shared" si="134"/>
        <v>0</v>
      </c>
      <c r="AB189" s="204">
        <f t="shared" si="135"/>
        <v>25407608.922920533</v>
      </c>
      <c r="AC189" s="204">
        <f t="shared" si="136"/>
        <v>14228260.996835502</v>
      </c>
      <c r="AD189" s="204">
        <f t="shared" si="137"/>
        <v>2032608.7138336427</v>
      </c>
      <c r="AE189" s="204">
        <f t="shared" si="138"/>
        <v>0</v>
      </c>
      <c r="AF189" s="839">
        <f t="shared" si="139"/>
        <v>67076087.55651021</v>
      </c>
      <c r="AG189" s="203">
        <f t="shared" si="140"/>
        <v>0</v>
      </c>
      <c r="AH189" s="204">
        <f t="shared" si="141"/>
        <v>0</v>
      </c>
      <c r="AI189" s="204">
        <f t="shared" si="142"/>
        <v>6097826.1415009266</v>
      </c>
      <c r="AJ189" s="204">
        <f t="shared" si="143"/>
        <v>1219565.2283001854</v>
      </c>
      <c r="AK189" s="204">
        <f t="shared" si="144"/>
        <v>0</v>
      </c>
      <c r="AL189" s="204">
        <f t="shared" si="145"/>
        <v>0</v>
      </c>
      <c r="AM189" s="210">
        <f t="shared" si="146"/>
        <v>7317391.3698011115</v>
      </c>
      <c r="AN189" s="203">
        <f t="shared" si="147"/>
        <v>70548460.775976002</v>
      </c>
      <c r="AO189" s="204">
        <f t="shared" si="148"/>
        <v>0</v>
      </c>
      <c r="AP189" s="204">
        <f t="shared" si="149"/>
        <v>35274230.387988001</v>
      </c>
      <c r="AQ189" s="204">
        <f t="shared" si="150"/>
        <v>49798913.488924235</v>
      </c>
      <c r="AR189" s="204">
        <f t="shared" si="151"/>
        <v>2074954.7287051764</v>
      </c>
      <c r="AS189" s="204">
        <f t="shared" si="152"/>
        <v>0</v>
      </c>
      <c r="AT189" s="210">
        <f t="shared" si="153"/>
        <v>157696559.38159341</v>
      </c>
      <c r="AU189" s="222">
        <v>0</v>
      </c>
      <c r="AV189" s="214">
        <f t="shared" si="167"/>
        <v>232.09003830790473</v>
      </c>
      <c r="AW189" s="225">
        <f t="shared" si="154"/>
        <v>3.658141702793944</v>
      </c>
    </row>
    <row r="190" spans="1:49">
      <c r="A190" s="166">
        <f>'Input data'!A148</f>
        <v>2048</v>
      </c>
      <c r="B190" s="177">
        <f>'Input data'!B148</f>
        <v>72.894218999999993</v>
      </c>
      <c r="C190" s="100">
        <f>'Recycling - Case 2'!E128</f>
        <v>1</v>
      </c>
      <c r="D190" s="471">
        <f>'Recycling - Case 2'!F128</f>
        <v>0.36725000000000002</v>
      </c>
      <c r="E190" s="203">
        <f t="shared" si="155"/>
        <v>1134562982.8032374</v>
      </c>
      <c r="F190" s="204">
        <v>0</v>
      </c>
      <c r="G190" s="205">
        <f t="shared" si="132"/>
        <v>1134562982.8032374</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25527667.113072846</v>
      </c>
      <c r="AA190" s="204">
        <f t="shared" si="134"/>
        <v>0</v>
      </c>
      <c r="AB190" s="204">
        <f t="shared" si="135"/>
        <v>25527667.113072846</v>
      </c>
      <c r="AC190" s="204">
        <f t="shared" si="136"/>
        <v>14295493.583320796</v>
      </c>
      <c r="AD190" s="204">
        <f t="shared" si="137"/>
        <v>2042213.3690458275</v>
      </c>
      <c r="AE190" s="204">
        <f t="shared" si="138"/>
        <v>0</v>
      </c>
      <c r="AF190" s="839">
        <f t="shared" si="139"/>
        <v>67393041.17851232</v>
      </c>
      <c r="AG190" s="203">
        <f t="shared" si="140"/>
        <v>0</v>
      </c>
      <c r="AH190" s="204">
        <f t="shared" si="141"/>
        <v>0</v>
      </c>
      <c r="AI190" s="204">
        <f t="shared" si="142"/>
        <v>6126640.1071374817</v>
      </c>
      <c r="AJ190" s="204">
        <f t="shared" si="143"/>
        <v>1225328.0214274963</v>
      </c>
      <c r="AK190" s="204">
        <f t="shared" si="144"/>
        <v>0</v>
      </c>
      <c r="AL190" s="204">
        <f t="shared" si="145"/>
        <v>0</v>
      </c>
      <c r="AM190" s="210">
        <f t="shared" si="146"/>
        <v>7351968.128564978</v>
      </c>
      <c r="AN190" s="203">
        <f t="shared" si="147"/>
        <v>70881822.35063225</v>
      </c>
      <c r="AO190" s="204">
        <f t="shared" si="148"/>
        <v>0</v>
      </c>
      <c r="AP190" s="204">
        <f t="shared" si="149"/>
        <v>35440911.175316125</v>
      </c>
      <c r="AQ190" s="204">
        <f t="shared" si="150"/>
        <v>50034227.541622773</v>
      </c>
      <c r="AR190" s="204">
        <f t="shared" si="151"/>
        <v>2084759.4809009489</v>
      </c>
      <c r="AS190" s="204">
        <f t="shared" si="152"/>
        <v>0</v>
      </c>
      <c r="AT190" s="210">
        <f t="shared" si="153"/>
        <v>158441720.54847211</v>
      </c>
      <c r="AU190" s="222">
        <v>0</v>
      </c>
      <c r="AV190" s="214">
        <f t="shared" si="167"/>
        <v>233.1867298555494</v>
      </c>
      <c r="AW190" s="225">
        <f t="shared" si="154"/>
        <v>3.6754274644526079</v>
      </c>
    </row>
    <row r="191" spans="1:49">
      <c r="A191" s="166">
        <f>'Input data'!A149</f>
        <v>2049</v>
      </c>
      <c r="B191" s="177">
        <f>'Input data'!B149</f>
        <v>73.220860000000002</v>
      </c>
      <c r="C191" s="100">
        <f>'Recycling - Case 2'!E129</f>
        <v>1</v>
      </c>
      <c r="D191" s="471">
        <f>'Recycling - Case 2'!F129</f>
        <v>0.36725000000000002</v>
      </c>
      <c r="E191" s="203">
        <f t="shared" si="155"/>
        <v>1139646990.7307503</v>
      </c>
      <c r="F191" s="204">
        <v>0</v>
      </c>
      <c r="G191" s="205">
        <f t="shared" si="132"/>
        <v>1139646990.7307503</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25642057.291441884</v>
      </c>
      <c r="AA191" s="204">
        <f t="shared" si="134"/>
        <v>0</v>
      </c>
      <c r="AB191" s="204">
        <f t="shared" si="135"/>
        <v>25642057.291441884</v>
      </c>
      <c r="AC191" s="204">
        <f t="shared" si="136"/>
        <v>14359552.083207458</v>
      </c>
      <c r="AD191" s="204">
        <f t="shared" si="137"/>
        <v>2051364.583315351</v>
      </c>
      <c r="AE191" s="204">
        <f t="shared" si="138"/>
        <v>0</v>
      </c>
      <c r="AF191" s="839">
        <f t="shared" si="139"/>
        <v>67695031.249406576</v>
      </c>
      <c r="AG191" s="203">
        <f t="shared" si="140"/>
        <v>0</v>
      </c>
      <c r="AH191" s="204">
        <f t="shared" si="141"/>
        <v>0</v>
      </c>
      <c r="AI191" s="204">
        <f t="shared" si="142"/>
        <v>6154093.7499460513</v>
      </c>
      <c r="AJ191" s="204">
        <f t="shared" si="143"/>
        <v>1230818.7499892102</v>
      </c>
      <c r="AK191" s="204">
        <f t="shared" si="144"/>
        <v>0</v>
      </c>
      <c r="AL191" s="204">
        <f t="shared" si="145"/>
        <v>0</v>
      </c>
      <c r="AM191" s="210">
        <f t="shared" si="146"/>
        <v>7384912.4999352619</v>
      </c>
      <c r="AN191" s="203">
        <f t="shared" si="147"/>
        <v>71199445.745903626</v>
      </c>
      <c r="AO191" s="204">
        <f t="shared" si="148"/>
        <v>0</v>
      </c>
      <c r="AP191" s="204">
        <f t="shared" si="149"/>
        <v>35599722.872951813</v>
      </c>
      <c r="AQ191" s="204">
        <f t="shared" si="150"/>
        <v>50258432.291226082</v>
      </c>
      <c r="AR191" s="204">
        <f t="shared" si="151"/>
        <v>2094101.3454677537</v>
      </c>
      <c r="AS191" s="204">
        <f t="shared" si="152"/>
        <v>0</v>
      </c>
      <c r="AT191" s="210">
        <f t="shared" si="153"/>
        <v>159151702.25554928</v>
      </c>
      <c r="AU191" s="222">
        <v>0</v>
      </c>
      <c r="AV191" s="214">
        <f t="shared" si="167"/>
        <v>234.23164600489113</v>
      </c>
      <c r="AW191" s="225">
        <f t="shared" si="154"/>
        <v>3.6918971559986042</v>
      </c>
    </row>
    <row r="192" spans="1:49" ht="15" thickBot="1">
      <c r="A192" s="168">
        <f>'Input data'!A150</f>
        <v>2050</v>
      </c>
      <c r="B192" s="178">
        <f>'Input data'!B150</f>
        <v>73.529752999999999</v>
      </c>
      <c r="C192" s="581">
        <f>'Recycling - Case 2'!E130</f>
        <v>1</v>
      </c>
      <c r="D192" s="582">
        <f>'Recycling - Case 2'!F130</f>
        <v>0.36725000000000002</v>
      </c>
      <c r="E192" s="206">
        <f>B192*$C$4*($C$7*$C$11+$C$8*$C$10+$C$7*$C$12)*10^6</f>
        <v>1144454759.6904125</v>
      </c>
      <c r="F192" s="207">
        <v>0</v>
      </c>
      <c r="G192" s="208">
        <f t="shared" si="132"/>
        <v>1144454759.6904125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25750232.093034286</v>
      </c>
      <c r="AA192" s="207">
        <f t="shared" si="134"/>
        <v>0</v>
      </c>
      <c r="AB192" s="207">
        <f t="shared" si="135"/>
        <v>25750232.093034286</v>
      </c>
      <c r="AC192" s="207">
        <f t="shared" si="136"/>
        <v>14420129.972099202</v>
      </c>
      <c r="AD192" s="207">
        <f t="shared" si="137"/>
        <v>2060018.5674427426</v>
      </c>
      <c r="AE192" s="207">
        <f t="shared" si="138"/>
        <v>0</v>
      </c>
      <c r="AF192" s="840">
        <f t="shared" si="139"/>
        <v>67980612.72561051</v>
      </c>
      <c r="AG192" s="206">
        <f t="shared" si="140"/>
        <v>0</v>
      </c>
      <c r="AH192" s="207">
        <f t="shared" si="141"/>
        <v>0</v>
      </c>
      <c r="AI192" s="207">
        <f t="shared" si="142"/>
        <v>6180055.7023282275</v>
      </c>
      <c r="AJ192" s="207">
        <f t="shared" si="143"/>
        <v>1236011.1404656454</v>
      </c>
      <c r="AK192" s="207">
        <f t="shared" si="144"/>
        <v>0</v>
      </c>
      <c r="AL192" s="207">
        <f t="shared" si="145"/>
        <v>0</v>
      </c>
      <c r="AM192" s="211">
        <f t="shared" si="146"/>
        <v>7416066.8427938726</v>
      </c>
      <c r="AN192" s="206">
        <f t="shared" si="147"/>
        <v>71499811.111658528</v>
      </c>
      <c r="AO192" s="207">
        <f t="shared" si="148"/>
        <v>0</v>
      </c>
      <c r="AP192" s="207">
        <f t="shared" si="149"/>
        <v>35749905.555829264</v>
      </c>
      <c r="AQ192" s="207">
        <f t="shared" si="150"/>
        <v>50470454.902347192</v>
      </c>
      <c r="AR192" s="207">
        <f t="shared" si="151"/>
        <v>2102935.6209311327</v>
      </c>
      <c r="AS192" s="207">
        <f t="shared" si="152"/>
        <v>0</v>
      </c>
      <c r="AT192" s="211">
        <f t="shared" si="153"/>
        <v>159823107.19076613</v>
      </c>
      <c r="AU192" s="223">
        <v>0</v>
      </c>
      <c r="AV192" s="217">
        <f t="shared" si="167"/>
        <v>235.21978675917049</v>
      </c>
      <c r="AW192" s="226">
        <f t="shared" si="154"/>
        <v>3.7074719688075195</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58.801927000000006</v>
      </c>
      <c r="C196" s="100">
        <f>'Recycling - Case 3'!E100</f>
        <v>0.78061538461538471</v>
      </c>
      <c r="D196" s="471">
        <f>'Recycling - Case 3'!F100</f>
        <v>0.30815384615384617</v>
      </c>
      <c r="E196" s="203">
        <f t="shared" si="188"/>
        <v>915223327.81558776</v>
      </c>
      <c r="F196" s="204">
        <v>0</v>
      </c>
      <c r="G196" s="205">
        <f t="shared" si="189"/>
        <v>915223327.81558776</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12989131.075536614</v>
      </c>
      <c r="AA196" s="204">
        <f t="shared" si="192"/>
        <v>0</v>
      </c>
      <c r="AB196" s="204">
        <f t="shared" si="193"/>
        <v>12989131.075536614</v>
      </c>
      <c r="AC196" s="204">
        <f t="shared" si="194"/>
        <v>7273913.4023005031</v>
      </c>
      <c r="AD196" s="204">
        <f t="shared" si="195"/>
        <v>1039130.4860429288</v>
      </c>
      <c r="AE196" s="204">
        <f t="shared" si="196"/>
        <v>0</v>
      </c>
      <c r="AF196" s="210">
        <f t="shared" si="197"/>
        <v>34291306.039416663</v>
      </c>
      <c r="AG196" s="203">
        <f t="shared" si="198"/>
        <v>0</v>
      </c>
      <c r="AH196" s="204">
        <f t="shared" si="199"/>
        <v>0</v>
      </c>
      <c r="AI196" s="204">
        <f t="shared" si="200"/>
        <v>4942205.9702041736</v>
      </c>
      <c r="AJ196" s="204">
        <f t="shared" si="201"/>
        <v>988441.19404083467</v>
      </c>
      <c r="AK196" s="204">
        <f t="shared" si="202"/>
        <v>0</v>
      </c>
      <c r="AL196" s="204">
        <f t="shared" si="203"/>
        <v>0</v>
      </c>
      <c r="AM196" s="839">
        <f t="shared" si="204"/>
        <v>5930647.1642450085</v>
      </c>
      <c r="AN196" s="203">
        <f t="shared" si="205"/>
        <v>48381873.189082108</v>
      </c>
      <c r="AO196" s="204">
        <f t="shared" si="206"/>
        <v>0</v>
      </c>
      <c r="AP196" s="204">
        <f t="shared" si="207"/>
        <v>24190936.594541054</v>
      </c>
      <c r="AQ196" s="204">
        <f t="shared" si="208"/>
        <v>34151910.486410886</v>
      </c>
      <c r="AR196" s="204">
        <f t="shared" si="209"/>
        <v>1422996.2702671203</v>
      </c>
      <c r="AS196" s="204">
        <f t="shared" si="210"/>
        <v>0</v>
      </c>
      <c r="AT196" s="210">
        <f t="shared" si="211"/>
        <v>108147716.54030116</v>
      </c>
      <c r="AU196" s="222">
        <v>0</v>
      </c>
      <c r="AV196" s="214">
        <f t="shared" si="212"/>
        <v>148.36966974396282</v>
      </c>
      <c r="AW196" s="841">
        <f t="shared" si="213"/>
        <v>2.9648745870853959</v>
      </c>
    </row>
    <row r="197" spans="1:49">
      <c r="A197" s="89">
        <f>'Input data'!A121</f>
        <v>2021</v>
      </c>
      <c r="B197" s="93">
        <f>'Input data'!B121</f>
        <v>59.392254999999999</v>
      </c>
      <c r="C197" s="100">
        <f>'Recycling - Case 3'!E101</f>
        <v>0.80255384615384628</v>
      </c>
      <c r="D197" s="471">
        <f>'Recycling - Case 3'!F101</f>
        <v>0.31433846153846157</v>
      </c>
      <c r="E197" s="203">
        <f t="shared" si="188"/>
        <v>924411495.35068762</v>
      </c>
      <c r="F197" s="204">
        <v>0</v>
      </c>
      <c r="G197" s="205">
        <f t="shared" si="189"/>
        <v>924411495.35068762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13887505.00322995</v>
      </c>
      <c r="AA197" s="204">
        <f t="shared" si="192"/>
        <v>0</v>
      </c>
      <c r="AB197" s="204">
        <f t="shared" si="193"/>
        <v>13887505.00322995</v>
      </c>
      <c r="AC197" s="204">
        <f t="shared" si="194"/>
        <v>7777002.8018087707</v>
      </c>
      <c r="AD197" s="204">
        <f t="shared" si="195"/>
        <v>1111000.4002583956</v>
      </c>
      <c r="AE197" s="204">
        <f t="shared" si="196"/>
        <v>0</v>
      </c>
      <c r="AF197" s="210">
        <f t="shared" si="197"/>
        <v>36663013.208527058</v>
      </c>
      <c r="AG197" s="203">
        <f t="shared" si="198"/>
        <v>0</v>
      </c>
      <c r="AH197" s="204">
        <f t="shared" si="199"/>
        <v>0</v>
      </c>
      <c r="AI197" s="204">
        <f t="shared" si="200"/>
        <v>4991822.0748937121</v>
      </c>
      <c r="AJ197" s="204">
        <f t="shared" si="201"/>
        <v>998364.41497874248</v>
      </c>
      <c r="AK197" s="204">
        <f t="shared" si="202"/>
        <v>0</v>
      </c>
      <c r="AL197" s="204">
        <f t="shared" si="203"/>
        <v>0</v>
      </c>
      <c r="AM197" s="839">
        <f t="shared" si="204"/>
        <v>5990186.4898724547</v>
      </c>
      <c r="AN197" s="203">
        <f t="shared" si="205"/>
        <v>49756093.194367938</v>
      </c>
      <c r="AO197" s="204">
        <f t="shared" si="206"/>
        <v>0</v>
      </c>
      <c r="AP197" s="204">
        <f t="shared" si="207"/>
        <v>24878046.597183969</v>
      </c>
      <c r="AQ197" s="204">
        <f t="shared" si="208"/>
        <v>35121948.137200892</v>
      </c>
      <c r="AR197" s="204">
        <f t="shared" si="209"/>
        <v>1463414.5057167036</v>
      </c>
      <c r="AS197" s="204">
        <f t="shared" si="210"/>
        <v>0</v>
      </c>
      <c r="AT197" s="210">
        <f t="shared" si="211"/>
        <v>111219502.43446949</v>
      </c>
      <c r="AU197" s="222">
        <v>0</v>
      </c>
      <c r="AV197" s="214">
        <f t="shared" si="212"/>
        <v>153.87270213286899</v>
      </c>
      <c r="AW197" s="841">
        <f t="shared" si="213"/>
        <v>2.9946397423199325</v>
      </c>
    </row>
    <row r="198" spans="1:49">
      <c r="A198" s="89">
        <f>'Input data'!A122</f>
        <v>2022</v>
      </c>
      <c r="B198" s="93">
        <f>'Input data'!B122</f>
        <v>59.893885000000004</v>
      </c>
      <c r="C198" s="100">
        <f>'Recycling - Case 3'!E102</f>
        <v>0.82449230769230786</v>
      </c>
      <c r="D198" s="471">
        <f>'Recycling - Case 3'!F102</f>
        <v>0.32052307692307697</v>
      </c>
      <c r="E198" s="203">
        <f t="shared" si="188"/>
        <v>932219121.75606263</v>
      </c>
      <c r="F198" s="204">
        <v>0</v>
      </c>
      <c r="G198" s="205">
        <f t="shared" si="189"/>
        <v>932219121.75606263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14779258.537994197</v>
      </c>
      <c r="AA198" s="204">
        <f t="shared" si="192"/>
        <v>0</v>
      </c>
      <c r="AB198" s="204">
        <f t="shared" si="193"/>
        <v>14779258.537994197</v>
      </c>
      <c r="AC198" s="204">
        <f t="shared" si="194"/>
        <v>8276384.7812767504</v>
      </c>
      <c r="AD198" s="204">
        <f t="shared" si="195"/>
        <v>1182340.6830395353</v>
      </c>
      <c r="AE198" s="204">
        <f t="shared" si="196"/>
        <v>0</v>
      </c>
      <c r="AF198" s="210">
        <f t="shared" si="197"/>
        <v>39017242.540304683</v>
      </c>
      <c r="AG198" s="203">
        <f t="shared" si="198"/>
        <v>0</v>
      </c>
      <c r="AH198" s="204">
        <f t="shared" si="199"/>
        <v>0</v>
      </c>
      <c r="AI198" s="204">
        <f t="shared" si="200"/>
        <v>5033983.2574827373</v>
      </c>
      <c r="AJ198" s="204">
        <f t="shared" si="201"/>
        <v>1006796.6514965475</v>
      </c>
      <c r="AK198" s="204">
        <f t="shared" si="202"/>
        <v>0</v>
      </c>
      <c r="AL198" s="204">
        <f t="shared" si="203"/>
        <v>0</v>
      </c>
      <c r="AM198" s="839">
        <f t="shared" si="204"/>
        <v>6040779.9089792846</v>
      </c>
      <c r="AN198" s="203">
        <f t="shared" si="205"/>
        <v>51072341.677038021</v>
      </c>
      <c r="AO198" s="204">
        <f t="shared" si="206"/>
        <v>0</v>
      </c>
      <c r="AP198" s="204">
        <f t="shared" si="207"/>
        <v>25536170.838519011</v>
      </c>
      <c r="AQ198" s="204">
        <f t="shared" si="208"/>
        <v>36051064.713203304</v>
      </c>
      <c r="AR198" s="204">
        <f t="shared" si="209"/>
        <v>1502127.6963834704</v>
      </c>
      <c r="AS198" s="204">
        <f t="shared" si="210"/>
        <v>0</v>
      </c>
      <c r="AT198" s="210">
        <f t="shared" si="211"/>
        <v>114161704.92514381</v>
      </c>
      <c r="AU198" s="222">
        <v>0</v>
      </c>
      <c r="AV198" s="214">
        <f t="shared" si="212"/>
        <v>159.21972737442778</v>
      </c>
      <c r="AW198" s="841">
        <f t="shared" si="213"/>
        <v>3.0199326215672344</v>
      </c>
    </row>
    <row r="199" spans="1:49">
      <c r="A199" s="89">
        <f>'Input data'!A123</f>
        <v>2023</v>
      </c>
      <c r="B199" s="93">
        <f>'Input data'!B123</f>
        <v>60.414495000000002</v>
      </c>
      <c r="C199" s="100">
        <f>'Recycling - Case 3'!E103</f>
        <v>0.84643076923076943</v>
      </c>
      <c r="D199" s="471">
        <f>'Recycling - Case 3'!F103</f>
        <v>0.32670769230769237</v>
      </c>
      <c r="E199" s="203">
        <f t="shared" si="188"/>
        <v>940322162.60868764</v>
      </c>
      <c r="F199" s="204">
        <v>0</v>
      </c>
      <c r="G199" s="205">
        <f t="shared" si="189"/>
        <v>940322162.60868764</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15688913.620755719</v>
      </c>
      <c r="AA199" s="204">
        <f t="shared" si="192"/>
        <v>0</v>
      </c>
      <c r="AB199" s="204">
        <f t="shared" si="193"/>
        <v>15688913.620755719</v>
      </c>
      <c r="AC199" s="204">
        <f t="shared" si="194"/>
        <v>8785791.627623206</v>
      </c>
      <c r="AD199" s="204">
        <f t="shared" si="195"/>
        <v>1255113.0896604573</v>
      </c>
      <c r="AE199" s="204">
        <f t="shared" si="196"/>
        <v>0</v>
      </c>
      <c r="AF199" s="210">
        <f t="shared" si="197"/>
        <v>41418731.9587951</v>
      </c>
      <c r="AG199" s="203">
        <f t="shared" si="198"/>
        <v>0</v>
      </c>
      <c r="AH199" s="204">
        <f t="shared" si="199"/>
        <v>0</v>
      </c>
      <c r="AI199" s="204">
        <f t="shared" si="200"/>
        <v>5077739.6780869132</v>
      </c>
      <c r="AJ199" s="204">
        <f t="shared" si="201"/>
        <v>1015547.9356173826</v>
      </c>
      <c r="AK199" s="204">
        <f t="shared" si="202"/>
        <v>0</v>
      </c>
      <c r="AL199" s="204">
        <f t="shared" si="203"/>
        <v>0</v>
      </c>
      <c r="AM199" s="839">
        <f t="shared" si="204"/>
        <v>6093287.6137042958</v>
      </c>
      <c r="AN199" s="203">
        <f t="shared" si="205"/>
        <v>52420067.266472474</v>
      </c>
      <c r="AO199" s="204">
        <f t="shared" si="206"/>
        <v>0</v>
      </c>
      <c r="AP199" s="204">
        <f t="shared" si="207"/>
        <v>26210033.633236237</v>
      </c>
      <c r="AQ199" s="204">
        <f t="shared" si="208"/>
        <v>37002400.423392333</v>
      </c>
      <c r="AR199" s="204">
        <f t="shared" si="209"/>
        <v>1541766.6843080132</v>
      </c>
      <c r="AS199" s="204">
        <f t="shared" si="210"/>
        <v>0</v>
      </c>
      <c r="AT199" s="210">
        <f t="shared" si="211"/>
        <v>117174268.00740905</v>
      </c>
      <c r="AU199" s="222">
        <v>0</v>
      </c>
      <c r="AV199" s="214">
        <f t="shared" si="212"/>
        <v>164.68628757990842</v>
      </c>
      <c r="AW199" s="841">
        <f t="shared" si="213"/>
        <v>3.0461824986976644</v>
      </c>
    </row>
    <row r="200" spans="1:49">
      <c r="A200" s="89">
        <f>'Input data'!A124</f>
        <v>2024</v>
      </c>
      <c r="B200" s="93">
        <f>'Input data'!B124</f>
        <v>61.020220999999999</v>
      </c>
      <c r="C200" s="100">
        <f>'Recycling - Case 3'!E104</f>
        <v>0.868369230769231</v>
      </c>
      <c r="D200" s="471">
        <f>'Recycling - Case 3'!F104</f>
        <v>0.33289230769230777</v>
      </c>
      <c r="E200" s="203">
        <f t="shared" si="188"/>
        <v>949749992.50726259</v>
      </c>
      <c r="F200" s="204">
        <v>0</v>
      </c>
      <c r="G200" s="205">
        <f t="shared" si="189"/>
        <v>949749992.50726259</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16635236.407223362</v>
      </c>
      <c r="AA200" s="204">
        <f t="shared" si="192"/>
        <v>0</v>
      </c>
      <c r="AB200" s="204">
        <f t="shared" si="193"/>
        <v>16635236.407223362</v>
      </c>
      <c r="AC200" s="204">
        <f t="shared" si="194"/>
        <v>9315732.3880450856</v>
      </c>
      <c r="AD200" s="204">
        <f t="shared" si="195"/>
        <v>1330818.9125778687</v>
      </c>
      <c r="AE200" s="204">
        <f t="shared" si="196"/>
        <v>0</v>
      </c>
      <c r="AF200" s="210">
        <f t="shared" si="197"/>
        <v>43917024.11506968</v>
      </c>
      <c r="AG200" s="203">
        <f t="shared" si="198"/>
        <v>0</v>
      </c>
      <c r="AH200" s="204">
        <f t="shared" si="199"/>
        <v>0</v>
      </c>
      <c r="AI200" s="204">
        <f t="shared" si="200"/>
        <v>5128649.9595392179</v>
      </c>
      <c r="AJ200" s="204">
        <f t="shared" si="201"/>
        <v>1025729.9919078435</v>
      </c>
      <c r="AK200" s="204">
        <f t="shared" si="202"/>
        <v>0</v>
      </c>
      <c r="AL200" s="204">
        <f t="shared" si="203"/>
        <v>0</v>
      </c>
      <c r="AM200" s="839">
        <f t="shared" si="204"/>
        <v>6154379.9514470613</v>
      </c>
      <c r="AN200" s="203">
        <f t="shared" si="205"/>
        <v>53858495.632793583</v>
      </c>
      <c r="AO200" s="204">
        <f t="shared" si="206"/>
        <v>0</v>
      </c>
      <c r="AP200" s="204">
        <f t="shared" si="207"/>
        <v>26929247.816396791</v>
      </c>
      <c r="AQ200" s="204">
        <f t="shared" si="208"/>
        <v>38017761.623148412</v>
      </c>
      <c r="AR200" s="204">
        <f t="shared" si="209"/>
        <v>1584073.4009645162</v>
      </c>
      <c r="AS200" s="204">
        <f t="shared" si="210"/>
        <v>0</v>
      </c>
      <c r="AT200" s="210">
        <f t="shared" si="211"/>
        <v>120389578.4733033</v>
      </c>
      <c r="AU200" s="222">
        <v>0</v>
      </c>
      <c r="AV200" s="214">
        <f t="shared" si="212"/>
        <v>170.46098253982004</v>
      </c>
      <c r="AW200" s="841">
        <f t="shared" si="213"/>
        <v>3.0767240424150479</v>
      </c>
    </row>
    <row r="201" spans="1:49">
      <c r="A201" s="89">
        <f>'Input data'!A125</f>
        <v>2025</v>
      </c>
      <c r="B201" s="93">
        <f>'Input data'!B125</f>
        <v>61.673080999999996</v>
      </c>
      <c r="C201" s="100">
        <f>'Recycling - Case 3'!E105</f>
        <v>0.89030769230769258</v>
      </c>
      <c r="D201" s="471">
        <f>'Recycling - Case 3'!F105</f>
        <v>0.33907692307692316</v>
      </c>
      <c r="E201" s="203">
        <f t="shared" si="188"/>
        <v>959911440.13801253</v>
      </c>
      <c r="F201" s="204">
        <v>0</v>
      </c>
      <c r="G201" s="205">
        <f t="shared" si="189"/>
        <v>959911440.13801253</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17610682.959455073</v>
      </c>
      <c r="AA201" s="204">
        <f t="shared" si="192"/>
        <v>0</v>
      </c>
      <c r="AB201" s="204">
        <f t="shared" si="193"/>
        <v>17610682.959455073</v>
      </c>
      <c r="AC201" s="204">
        <f t="shared" si="194"/>
        <v>9861982.4572948478</v>
      </c>
      <c r="AD201" s="204">
        <f t="shared" si="195"/>
        <v>1408854.6367564059</v>
      </c>
      <c r="AE201" s="204">
        <f t="shared" si="196"/>
        <v>0</v>
      </c>
      <c r="AF201" s="210">
        <f t="shared" si="197"/>
        <v>46492203.012961403</v>
      </c>
      <c r="AG201" s="203">
        <f t="shared" si="198"/>
        <v>0</v>
      </c>
      <c r="AH201" s="204">
        <f t="shared" si="199"/>
        <v>0</v>
      </c>
      <c r="AI201" s="204">
        <f t="shared" si="200"/>
        <v>5183521.7767452672</v>
      </c>
      <c r="AJ201" s="204">
        <f t="shared" si="201"/>
        <v>1036704.3553490533</v>
      </c>
      <c r="AK201" s="204">
        <f t="shared" si="202"/>
        <v>0</v>
      </c>
      <c r="AL201" s="204">
        <f t="shared" si="203"/>
        <v>0</v>
      </c>
      <c r="AM201" s="839">
        <f t="shared" si="204"/>
        <v>6220226.1320943208</v>
      </c>
      <c r="AN201" s="203">
        <f t="shared" si="205"/>
        <v>55357354.3593437</v>
      </c>
      <c r="AO201" s="204">
        <f t="shared" si="206"/>
        <v>0</v>
      </c>
      <c r="AP201" s="204">
        <f t="shared" si="207"/>
        <v>27678677.17967185</v>
      </c>
      <c r="AQ201" s="204">
        <f t="shared" si="208"/>
        <v>39075779.54777202</v>
      </c>
      <c r="AR201" s="204">
        <f t="shared" si="209"/>
        <v>1628157.4811571664</v>
      </c>
      <c r="AS201" s="204">
        <f t="shared" si="210"/>
        <v>0</v>
      </c>
      <c r="AT201" s="210">
        <f t="shared" si="211"/>
        <v>123739968.56794474</v>
      </c>
      <c r="AU201" s="222">
        <v>0</v>
      </c>
      <c r="AV201" s="214">
        <f t="shared" si="212"/>
        <v>176.45239771300047</v>
      </c>
      <c r="AW201" s="841">
        <f t="shared" si="213"/>
        <v>3.1096421476826621</v>
      </c>
    </row>
    <row r="202" spans="1:49">
      <c r="A202" s="89">
        <f>'Input data'!A126</f>
        <v>2026</v>
      </c>
      <c r="B202" s="93">
        <f>'Input data'!B126</f>
        <v>62.305038999999994</v>
      </c>
      <c r="C202" s="100">
        <f>'Recycling - Case 3'!E106</f>
        <v>0.91224615384615415</v>
      </c>
      <c r="D202" s="471">
        <f>'Recycling - Case 3'!F106</f>
        <v>0.34526153846153856</v>
      </c>
      <c r="E202" s="203">
        <f t="shared" si="188"/>
        <v>969747558.32848752</v>
      </c>
      <c r="F202" s="204">
        <v>0</v>
      </c>
      <c r="G202" s="205">
        <f t="shared" si="189"/>
        <v>969747558.32848752</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18596774.330099378</v>
      </c>
      <c r="AA202" s="204">
        <f t="shared" si="192"/>
        <v>0</v>
      </c>
      <c r="AB202" s="204">
        <f t="shared" si="193"/>
        <v>18596774.330099378</v>
      </c>
      <c r="AC202" s="204">
        <f t="shared" si="194"/>
        <v>10414193.624855656</v>
      </c>
      <c r="AD202" s="204">
        <f t="shared" si="195"/>
        <v>1487741.9464079505</v>
      </c>
      <c r="AE202" s="204">
        <f t="shared" si="196"/>
        <v>0</v>
      </c>
      <c r="AF202" s="210">
        <f t="shared" si="197"/>
        <v>49095484.231462367</v>
      </c>
      <c r="AG202" s="203">
        <f t="shared" si="198"/>
        <v>0</v>
      </c>
      <c r="AH202" s="204">
        <f t="shared" si="199"/>
        <v>0</v>
      </c>
      <c r="AI202" s="204">
        <f t="shared" si="200"/>
        <v>5236636.8149738321</v>
      </c>
      <c r="AJ202" s="204">
        <f t="shared" si="201"/>
        <v>1047327.3629947663</v>
      </c>
      <c r="AK202" s="204">
        <f t="shared" si="202"/>
        <v>0</v>
      </c>
      <c r="AL202" s="204">
        <f t="shared" si="203"/>
        <v>0</v>
      </c>
      <c r="AM202" s="839">
        <f t="shared" si="204"/>
        <v>6283964.1779685989</v>
      </c>
      <c r="AN202" s="203">
        <f t="shared" si="205"/>
        <v>56856672.324629359</v>
      </c>
      <c r="AO202" s="204">
        <f t="shared" si="206"/>
        <v>0</v>
      </c>
      <c r="AP202" s="204">
        <f t="shared" si="207"/>
        <v>28428336.162314679</v>
      </c>
      <c r="AQ202" s="204">
        <f t="shared" si="208"/>
        <v>40134121.64091485</v>
      </c>
      <c r="AR202" s="204">
        <f t="shared" si="209"/>
        <v>1672255.0683714505</v>
      </c>
      <c r="AS202" s="204">
        <f t="shared" si="210"/>
        <v>0</v>
      </c>
      <c r="AT202" s="210">
        <f t="shared" si="211"/>
        <v>127091385.19623032</v>
      </c>
      <c r="AU202" s="222">
        <v>0</v>
      </c>
      <c r="AV202" s="214">
        <f t="shared" si="212"/>
        <v>182.47083360566128</v>
      </c>
      <c r="AW202" s="841">
        <f t="shared" si="213"/>
        <v>3.1415063451655998</v>
      </c>
    </row>
    <row r="203" spans="1:49">
      <c r="A203" s="89">
        <f>'Input data'!A127</f>
        <v>2027</v>
      </c>
      <c r="B203" s="93">
        <f>'Input data'!B127</f>
        <v>62.918915999999996</v>
      </c>
      <c r="C203" s="100">
        <f>'Recycling - Case 3'!E107</f>
        <v>0.93418461538461572</v>
      </c>
      <c r="D203" s="471">
        <f>'Recycling - Case 3'!F107</f>
        <v>0.35144615384615396</v>
      </c>
      <c r="E203" s="203">
        <f t="shared" si="188"/>
        <v>979302254.56845009</v>
      </c>
      <c r="F203" s="204">
        <v>0</v>
      </c>
      <c r="G203" s="205">
        <f t="shared" si="189"/>
        <v>979302254.56845009</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19593578.185634911</v>
      </c>
      <c r="AA203" s="204">
        <f t="shared" ref="AA203:AA219" si="232">I203*$C$36*G203*$C$10</f>
        <v>0</v>
      </c>
      <c r="AB203" s="204">
        <f t="shared" ref="AB203:AB219" si="233">J203*$C$37*G203*$C$10</f>
        <v>19593578.185634911</v>
      </c>
      <c r="AC203" s="204">
        <f t="shared" ref="AC203:AC219" si="234">K203*$C$40*G203*$C$10</f>
        <v>10972403.783955555</v>
      </c>
      <c r="AD203" s="204">
        <f t="shared" ref="AD203:AD219" si="235">L203*$C$41*G203*$C$10</f>
        <v>1567486.2548507932</v>
      </c>
      <c r="AE203" s="204">
        <f t="shared" ref="AE203:AE219" si="236">M203*$C$42*G203*$C$10</f>
        <v>0</v>
      </c>
      <c r="AF203" s="210">
        <f t="shared" ref="AF203:AF219" si="237">SUM(Z203:AE203)</f>
        <v>51727046.410076171</v>
      </c>
      <c r="AG203" s="203">
        <f t="shared" ref="AG203:AG219" si="238">N203*$C$35*G203*$C$11</f>
        <v>0</v>
      </c>
      <c r="AH203" s="204">
        <f t="shared" ref="AH203:AH219" si="239">O203*$C$36*G203*$C$11</f>
        <v>0</v>
      </c>
      <c r="AI203" s="204">
        <f t="shared" ref="AI203:AI219" si="240">P203*$C$37*G203*$C$11</f>
        <v>5288232.1746696299</v>
      </c>
      <c r="AJ203" s="204">
        <f t="shared" ref="AJ203:AJ219" si="241">Q203*$C$38*G203*$C$11</f>
        <v>1057646.434933926</v>
      </c>
      <c r="AK203" s="204">
        <f t="shared" ref="AK203:AK219" si="242">R203*$C$41*G203*$C$11</f>
        <v>0</v>
      </c>
      <c r="AL203" s="204">
        <f t="shared" ref="AL203:AL219" si="243">S203*$C$42*G203*$C$11</f>
        <v>0</v>
      </c>
      <c r="AM203" s="839">
        <f t="shared" ref="AM203:AM219" si="244">SUM(AG203:AL203)</f>
        <v>6345878.6096035559</v>
      </c>
      <c r="AN203" s="203">
        <f t="shared" ref="AN203:AN219" si="245">T203*$C$35*G203*$C$12</f>
        <v>58358127.968587138</v>
      </c>
      <c r="AO203" s="204">
        <f t="shared" ref="AO203:AO219" si="246">U203*$C$36*G203*$C$12</f>
        <v>0</v>
      </c>
      <c r="AP203" s="204">
        <f t="shared" ref="AP203:AP219" si="247">V203*$C$37*G203*$C$12</f>
        <v>29179063.984293569</v>
      </c>
      <c r="AQ203" s="204">
        <f t="shared" ref="AQ203:AQ219" si="248">W203*$C$39*G203*$C$12</f>
        <v>41193972.683708571</v>
      </c>
      <c r="AR203" s="204">
        <f t="shared" ref="AR203:AR219" si="249">X203*$C$41*G203*$C$12</f>
        <v>1716415.5284878556</v>
      </c>
      <c r="AS203" s="204">
        <f t="shared" ref="AS203:AS219" si="250">Y203*$C$42*N203*$C$12</f>
        <v>0</v>
      </c>
      <c r="AT203" s="210">
        <f t="shared" ref="AT203:AT219" si="251">SUM(AN203:AS203)</f>
        <v>130447580.16507715</v>
      </c>
      <c r="AU203" s="222">
        <v>0</v>
      </c>
      <c r="AV203" s="214">
        <f t="shared" ref="AV203:AV219" si="252">(AF203+AM203+AT203)/10^6-AU203</f>
        <v>188.52050518475687</v>
      </c>
      <c r="AW203" s="841">
        <f t="shared" ref="AW203:AW219" si="253">((B203*$C$46*$C$47*$C$48*$C$49)-$C$50)*$C$51*$C$52</f>
        <v>3.172458873590327</v>
      </c>
    </row>
    <row r="204" spans="1:49">
      <c r="A204" s="89">
        <f>'Input data'!A128</f>
        <v>2028</v>
      </c>
      <c r="B204" s="93">
        <f>'Input data'!B128</f>
        <v>63.514502</v>
      </c>
      <c r="C204" s="100">
        <f>'Recycling - Case 3'!E108</f>
        <v>0.9561230769230773</v>
      </c>
      <c r="D204" s="471">
        <f>'Recycling - Case 3'!F108</f>
        <v>0.35763076923076936</v>
      </c>
      <c r="E204" s="203">
        <f t="shared" si="188"/>
        <v>988572260.31027508</v>
      </c>
      <c r="F204" s="204">
        <v>0</v>
      </c>
      <c r="G204" s="205">
        <f t="shared" si="189"/>
        <v>988572260.31027508</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20600325.024465654</v>
      </c>
      <c r="AA204" s="204">
        <f t="shared" si="232"/>
        <v>0</v>
      </c>
      <c r="AB204" s="204">
        <f t="shared" si="233"/>
        <v>20600325.024465654</v>
      </c>
      <c r="AC204" s="204">
        <f t="shared" si="234"/>
        <v>11536182.013700772</v>
      </c>
      <c r="AD204" s="204">
        <f t="shared" si="235"/>
        <v>1648026.0019572526</v>
      </c>
      <c r="AE204" s="204">
        <f t="shared" si="236"/>
        <v>0</v>
      </c>
      <c r="AF204" s="210">
        <f t="shared" si="237"/>
        <v>54384858.064589337</v>
      </c>
      <c r="AG204" s="203">
        <f t="shared" si="238"/>
        <v>0</v>
      </c>
      <c r="AH204" s="204">
        <f t="shared" si="239"/>
        <v>0</v>
      </c>
      <c r="AI204" s="204">
        <f t="shared" si="240"/>
        <v>5338290.2056754846</v>
      </c>
      <c r="AJ204" s="204">
        <f t="shared" si="241"/>
        <v>1067658.0411350969</v>
      </c>
      <c r="AK204" s="204">
        <f t="shared" si="242"/>
        <v>0</v>
      </c>
      <c r="AL204" s="204">
        <f t="shared" si="243"/>
        <v>0</v>
      </c>
      <c r="AM204" s="839">
        <f t="shared" si="244"/>
        <v>6405948.2468105815</v>
      </c>
      <c r="AN204" s="203">
        <f t="shared" si="245"/>
        <v>59860711.902488008</v>
      </c>
      <c r="AO204" s="204">
        <f t="shared" si="246"/>
        <v>0</v>
      </c>
      <c r="AP204" s="204">
        <f t="shared" si="247"/>
        <v>29930355.951244004</v>
      </c>
      <c r="AQ204" s="204">
        <f t="shared" si="248"/>
        <v>42254620.166462131</v>
      </c>
      <c r="AR204" s="204">
        <f t="shared" si="249"/>
        <v>1760609.1736025871</v>
      </c>
      <c r="AS204" s="204">
        <f t="shared" si="250"/>
        <v>0</v>
      </c>
      <c r="AT204" s="210">
        <f t="shared" si="251"/>
        <v>133806297.19379672</v>
      </c>
      <c r="AU204" s="222">
        <v>0</v>
      </c>
      <c r="AV204" s="214">
        <f t="shared" si="252"/>
        <v>194.59710350519663</v>
      </c>
      <c r="AW204" s="841">
        <f t="shared" si="253"/>
        <v>3.2024891444660395</v>
      </c>
    </row>
    <row r="205" spans="1:49">
      <c r="A205" s="89">
        <f>'Input data'!A129</f>
        <v>2029</v>
      </c>
      <c r="B205" s="93">
        <f>'Input data'!B129</f>
        <v>64.093732000000003</v>
      </c>
      <c r="C205" s="100">
        <f>'Recycling - Case 3'!E109</f>
        <v>0.97806153846153887</v>
      </c>
      <c r="D205" s="471">
        <f>'Recycling - Case 3'!F109</f>
        <v>0.36381538461538476</v>
      </c>
      <c r="E205" s="203">
        <f t="shared" si="188"/>
        <v>997587692.88565016</v>
      </c>
      <c r="F205" s="204">
        <v>0</v>
      </c>
      <c r="G205" s="205">
        <f t="shared" si="189"/>
        <v>997587692.88565016</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21616957.929683663</v>
      </c>
      <c r="AA205" s="204">
        <f t="shared" si="232"/>
        <v>0</v>
      </c>
      <c r="AB205" s="204">
        <f t="shared" si="233"/>
        <v>21616957.929683663</v>
      </c>
      <c r="AC205" s="204">
        <f t="shared" si="234"/>
        <v>12105496.440622861</v>
      </c>
      <c r="AD205" s="204">
        <f t="shared" si="235"/>
        <v>1729356.6343746935</v>
      </c>
      <c r="AE205" s="204">
        <f t="shared" si="236"/>
        <v>0</v>
      </c>
      <c r="AF205" s="210">
        <f t="shared" si="237"/>
        <v>57068768.934364878</v>
      </c>
      <c r="AG205" s="203">
        <f t="shared" si="238"/>
        <v>0</v>
      </c>
      <c r="AH205" s="204">
        <f t="shared" si="239"/>
        <v>0</v>
      </c>
      <c r="AI205" s="204">
        <f t="shared" si="240"/>
        <v>5386973.5415825108</v>
      </c>
      <c r="AJ205" s="204">
        <f t="shared" si="241"/>
        <v>1077394.7083165022</v>
      </c>
      <c r="AK205" s="204">
        <f t="shared" si="242"/>
        <v>0</v>
      </c>
      <c r="AL205" s="204">
        <f t="shared" si="243"/>
        <v>0</v>
      </c>
      <c r="AM205" s="839">
        <f t="shared" si="244"/>
        <v>6464368.249899013</v>
      </c>
      <c r="AN205" s="203">
        <f t="shared" si="245"/>
        <v>61365455.865138225</v>
      </c>
      <c r="AO205" s="204">
        <f t="shared" si="246"/>
        <v>0</v>
      </c>
      <c r="AP205" s="204">
        <f t="shared" si="247"/>
        <v>30682727.932569113</v>
      </c>
      <c r="AQ205" s="204">
        <f t="shared" si="248"/>
        <v>43316792.375391692</v>
      </c>
      <c r="AR205" s="204">
        <f t="shared" si="249"/>
        <v>1804866.3489746521</v>
      </c>
      <c r="AS205" s="204">
        <f t="shared" si="250"/>
        <v>0</v>
      </c>
      <c r="AT205" s="210">
        <f t="shared" si="251"/>
        <v>137169842.52207369</v>
      </c>
      <c r="AU205" s="222">
        <v>0</v>
      </c>
      <c r="AV205" s="214">
        <f t="shared" si="252"/>
        <v>200.70297970633757</v>
      </c>
      <c r="AW205" s="841">
        <f t="shared" si="253"/>
        <v>3.2316947231722866</v>
      </c>
    </row>
    <row r="206" spans="1:49">
      <c r="A206" s="89">
        <f>'Input data'!A130</f>
        <v>2030</v>
      </c>
      <c r="B206" s="93">
        <f>'Input data'!B130</f>
        <v>64.659278</v>
      </c>
      <c r="C206" s="100">
        <f>'Recycling - Case 3'!E110</f>
        <v>1</v>
      </c>
      <c r="D206" s="471">
        <f>'Recycling - Case 3'!F110</f>
        <v>0.37</v>
      </c>
      <c r="E206" s="203">
        <f t="shared" si="188"/>
        <v>1006390140.6719751</v>
      </c>
      <c r="F206" s="204">
        <v>0</v>
      </c>
      <c r="G206" s="205">
        <f t="shared" si="189"/>
        <v>1006390140.6719751</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22643778.165119443</v>
      </c>
      <c r="AA206" s="204">
        <f t="shared" si="232"/>
        <v>0</v>
      </c>
      <c r="AB206" s="204">
        <f t="shared" si="233"/>
        <v>22643778.165119443</v>
      </c>
      <c r="AC206" s="204">
        <f t="shared" si="234"/>
        <v>12680515.772466889</v>
      </c>
      <c r="AD206" s="204">
        <f t="shared" si="235"/>
        <v>1811502.2532095553</v>
      </c>
      <c r="AE206" s="204">
        <f t="shared" si="236"/>
        <v>0</v>
      </c>
      <c r="AF206" s="210">
        <f t="shared" si="237"/>
        <v>59779574.35591533</v>
      </c>
      <c r="AG206" s="203">
        <f t="shared" si="238"/>
        <v>0</v>
      </c>
      <c r="AH206" s="204">
        <f t="shared" si="239"/>
        <v>0</v>
      </c>
      <c r="AI206" s="204">
        <f t="shared" si="240"/>
        <v>5434506.7596286656</v>
      </c>
      <c r="AJ206" s="204">
        <f t="shared" si="241"/>
        <v>1086901.351925733</v>
      </c>
      <c r="AK206" s="204">
        <f t="shared" si="242"/>
        <v>0</v>
      </c>
      <c r="AL206" s="204">
        <f t="shared" si="243"/>
        <v>0</v>
      </c>
      <c r="AM206" s="839">
        <f t="shared" si="244"/>
        <v>6521408.1115543991</v>
      </c>
      <c r="AN206" s="203">
        <f t="shared" si="245"/>
        <v>62874224.038481645</v>
      </c>
      <c r="AO206" s="204">
        <f t="shared" si="246"/>
        <v>0</v>
      </c>
      <c r="AP206" s="204">
        <f t="shared" si="247"/>
        <v>31437112.019240823</v>
      </c>
      <c r="AQ206" s="204">
        <f t="shared" si="248"/>
        <v>44381805.203634098</v>
      </c>
      <c r="AR206" s="204">
        <f t="shared" si="249"/>
        <v>1849241.883484754</v>
      </c>
      <c r="AS206" s="204">
        <f t="shared" si="250"/>
        <v>0</v>
      </c>
      <c r="AT206" s="210">
        <f t="shared" si="251"/>
        <v>140542383.14484131</v>
      </c>
      <c r="AU206" s="222">
        <v>0</v>
      </c>
      <c r="AV206" s="214">
        <f t="shared" si="252"/>
        <v>206.84336561231103</v>
      </c>
      <c r="AW206" s="841">
        <f t="shared" si="253"/>
        <v>3.2602103356491998</v>
      </c>
    </row>
    <row r="207" spans="1:49">
      <c r="A207" s="89">
        <f>'Input data'!A131</f>
        <v>2031</v>
      </c>
      <c r="B207" s="93">
        <f>'Input data'!B131</f>
        <v>65.211525999999992</v>
      </c>
      <c r="C207" s="100">
        <f>'Recycling - Case 3'!E111</f>
        <v>1</v>
      </c>
      <c r="D207" s="471">
        <f>'Recycling - Case 3'!F111</f>
        <v>0.37</v>
      </c>
      <c r="E207" s="203">
        <f t="shared" si="188"/>
        <v>1014985611.571075</v>
      </c>
      <c r="F207" s="204">
        <v>0</v>
      </c>
      <c r="G207" s="205">
        <f t="shared" si="189"/>
        <v>1014985611.571075</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22837176.260349188</v>
      </c>
      <c r="AA207" s="204">
        <f t="shared" si="232"/>
        <v>0</v>
      </c>
      <c r="AB207" s="204">
        <f t="shared" si="233"/>
        <v>22837176.260349188</v>
      </c>
      <c r="AC207" s="204">
        <f t="shared" si="234"/>
        <v>12788818.705795547</v>
      </c>
      <c r="AD207" s="204">
        <f t="shared" si="235"/>
        <v>1826974.1008279352</v>
      </c>
      <c r="AE207" s="204">
        <f t="shared" si="236"/>
        <v>0</v>
      </c>
      <c r="AF207" s="210">
        <f t="shared" si="237"/>
        <v>60290145.327321857</v>
      </c>
      <c r="AG207" s="203">
        <f t="shared" si="238"/>
        <v>0</v>
      </c>
      <c r="AH207" s="204">
        <f t="shared" si="239"/>
        <v>0</v>
      </c>
      <c r="AI207" s="204">
        <f t="shared" si="240"/>
        <v>5480922.3024838036</v>
      </c>
      <c r="AJ207" s="204">
        <f t="shared" si="241"/>
        <v>1096184.4604967609</v>
      </c>
      <c r="AK207" s="204">
        <f t="shared" si="242"/>
        <v>0</v>
      </c>
      <c r="AL207" s="204">
        <f t="shared" si="243"/>
        <v>0</v>
      </c>
      <c r="AM207" s="839">
        <f t="shared" si="244"/>
        <v>6577106.7629805645</v>
      </c>
      <c r="AN207" s="203">
        <f t="shared" si="245"/>
        <v>63411226.082902908</v>
      </c>
      <c r="AO207" s="204">
        <f t="shared" si="246"/>
        <v>0</v>
      </c>
      <c r="AP207" s="204">
        <f t="shared" si="247"/>
        <v>31705613.041451454</v>
      </c>
      <c r="AQ207" s="204">
        <f t="shared" si="248"/>
        <v>44760865.470284402</v>
      </c>
      <c r="AR207" s="204">
        <f t="shared" si="249"/>
        <v>1865036.0612618502</v>
      </c>
      <c r="AS207" s="204">
        <f t="shared" si="250"/>
        <v>0</v>
      </c>
      <c r="AT207" s="210">
        <f t="shared" si="251"/>
        <v>141742740.65590063</v>
      </c>
      <c r="AU207" s="222">
        <v>0</v>
      </c>
      <c r="AV207" s="214">
        <f t="shared" si="252"/>
        <v>208.60999274620306</v>
      </c>
      <c r="AW207" s="841">
        <f t="shared" si="253"/>
        <v>3.2880554445513064</v>
      </c>
    </row>
    <row r="208" spans="1:49">
      <c r="A208" s="89">
        <f>'Input data'!A132</f>
        <v>2032</v>
      </c>
      <c r="B208" s="93">
        <f>'Input data'!B132</f>
        <v>65.752923999999993</v>
      </c>
      <c r="C208" s="100">
        <f>'Recycling - Case 3'!E112</f>
        <v>1</v>
      </c>
      <c r="D208" s="471">
        <f>'Recycling - Case 3'!F112</f>
        <v>0.37</v>
      </c>
      <c r="E208" s="203">
        <f t="shared" si="188"/>
        <v>1023412207.5095501</v>
      </c>
      <c r="F208" s="204">
        <v>0</v>
      </c>
      <c r="G208" s="205">
        <f t="shared" si="189"/>
        <v>1023412207.5095501</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23026774.668964881</v>
      </c>
      <c r="AA208" s="204">
        <f t="shared" si="232"/>
        <v>0</v>
      </c>
      <c r="AB208" s="204">
        <f t="shared" si="233"/>
        <v>23026774.668964881</v>
      </c>
      <c r="AC208" s="204">
        <f t="shared" si="234"/>
        <v>12894993.814620335</v>
      </c>
      <c r="AD208" s="204">
        <f t="shared" si="235"/>
        <v>1842141.9735171902</v>
      </c>
      <c r="AE208" s="204">
        <f t="shared" si="236"/>
        <v>0</v>
      </c>
      <c r="AF208" s="210">
        <f t="shared" si="237"/>
        <v>60790685.126067288</v>
      </c>
      <c r="AG208" s="203">
        <f t="shared" si="238"/>
        <v>0</v>
      </c>
      <c r="AH208" s="204">
        <f t="shared" si="239"/>
        <v>0</v>
      </c>
      <c r="AI208" s="204">
        <f t="shared" si="240"/>
        <v>5526425.9205515701</v>
      </c>
      <c r="AJ208" s="204">
        <f t="shared" si="241"/>
        <v>1105285.1841103139</v>
      </c>
      <c r="AK208" s="204">
        <f t="shared" si="242"/>
        <v>0</v>
      </c>
      <c r="AL208" s="204">
        <f t="shared" si="243"/>
        <v>0</v>
      </c>
      <c r="AM208" s="839">
        <f t="shared" si="244"/>
        <v>6631711.1046618838</v>
      </c>
      <c r="AN208" s="203">
        <f t="shared" si="245"/>
        <v>63937677.664159141</v>
      </c>
      <c r="AO208" s="204">
        <f t="shared" si="246"/>
        <v>0</v>
      </c>
      <c r="AP208" s="204">
        <f t="shared" si="247"/>
        <v>31968838.832079571</v>
      </c>
      <c r="AQ208" s="204">
        <f t="shared" si="248"/>
        <v>45132478.351171158</v>
      </c>
      <c r="AR208" s="204">
        <f t="shared" si="249"/>
        <v>1880519.9312987982</v>
      </c>
      <c r="AS208" s="204">
        <f t="shared" si="250"/>
        <v>0</v>
      </c>
      <c r="AT208" s="210">
        <f t="shared" si="251"/>
        <v>142919514.77870867</v>
      </c>
      <c r="AU208" s="222">
        <v>0</v>
      </c>
      <c r="AV208" s="214">
        <f t="shared" si="252"/>
        <v>210.34191100943787</v>
      </c>
      <c r="AW208" s="841">
        <f t="shared" si="253"/>
        <v>3.3153534814285477</v>
      </c>
    </row>
    <row r="209" spans="1:49">
      <c r="A209" s="89">
        <f>'Input data'!A133</f>
        <v>2033</v>
      </c>
      <c r="B209" s="93">
        <f>'Input data'!B133</f>
        <v>66.284188999999998</v>
      </c>
      <c r="C209" s="100">
        <f>'Recycling - Case 3'!E113</f>
        <v>1</v>
      </c>
      <c r="D209" s="471">
        <f>'Recycling - Case 3'!F113</f>
        <v>0.37</v>
      </c>
      <c r="E209" s="203">
        <f t="shared" si="188"/>
        <v>1031681088.2428627</v>
      </c>
      <c r="F209" s="204">
        <v>0</v>
      </c>
      <c r="G209" s="205">
        <f t="shared" si="189"/>
        <v>1031681088.2428627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23212824.485464413</v>
      </c>
      <c r="AA209" s="204">
        <f t="shared" si="232"/>
        <v>0</v>
      </c>
      <c r="AB209" s="204">
        <f t="shared" si="233"/>
        <v>23212824.485464413</v>
      </c>
      <c r="AC209" s="204">
        <f t="shared" si="234"/>
        <v>12999181.711860074</v>
      </c>
      <c r="AD209" s="204">
        <f t="shared" si="235"/>
        <v>1857025.9588371532</v>
      </c>
      <c r="AE209" s="204">
        <f t="shared" si="236"/>
        <v>0</v>
      </c>
      <c r="AF209" s="210">
        <f t="shared" si="237"/>
        <v>61281856.641626053</v>
      </c>
      <c r="AG209" s="203">
        <f t="shared" si="238"/>
        <v>0</v>
      </c>
      <c r="AH209" s="204">
        <f t="shared" si="239"/>
        <v>0</v>
      </c>
      <c r="AI209" s="204">
        <f t="shared" si="240"/>
        <v>5571077.8765114583</v>
      </c>
      <c r="AJ209" s="204">
        <f t="shared" si="241"/>
        <v>1114215.5753022917</v>
      </c>
      <c r="AK209" s="204">
        <f t="shared" si="242"/>
        <v>0</v>
      </c>
      <c r="AL209" s="204">
        <f t="shared" si="243"/>
        <v>0</v>
      </c>
      <c r="AM209" s="839">
        <f t="shared" si="244"/>
        <v>6685293.45181375</v>
      </c>
      <c r="AN209" s="203">
        <f t="shared" si="245"/>
        <v>64454275.987972848</v>
      </c>
      <c r="AO209" s="204">
        <f t="shared" si="246"/>
        <v>0</v>
      </c>
      <c r="AP209" s="204">
        <f t="shared" si="247"/>
        <v>32227137.993986424</v>
      </c>
      <c r="AQ209" s="204">
        <f t="shared" si="248"/>
        <v>45497135.991510242</v>
      </c>
      <c r="AR209" s="204">
        <f t="shared" si="249"/>
        <v>1895713.9996462599</v>
      </c>
      <c r="AS209" s="204">
        <f t="shared" si="250"/>
        <v>0</v>
      </c>
      <c r="AT209" s="210">
        <f t="shared" si="251"/>
        <v>144074263.97311574</v>
      </c>
      <c r="AU209" s="222">
        <v>0</v>
      </c>
      <c r="AV209" s="214">
        <f t="shared" si="252"/>
        <v>212.04141406655555</v>
      </c>
      <c r="AW209" s="841">
        <f t="shared" si="253"/>
        <v>3.3421405984138115</v>
      </c>
    </row>
    <row r="210" spans="1:49">
      <c r="A210" s="89">
        <f>'Input data'!A134</f>
        <v>2034</v>
      </c>
      <c r="B210" s="93">
        <f>'Input data'!B134</f>
        <v>66.804167000000007</v>
      </c>
      <c r="C210" s="100">
        <f>'Recycling - Case 3'!E114</f>
        <v>1</v>
      </c>
      <c r="D210" s="471">
        <f>'Recycling - Case 3'!F114</f>
        <v>0.37</v>
      </c>
      <c r="E210" s="203">
        <f t="shared" si="188"/>
        <v>1039774292.3235878</v>
      </c>
      <c r="F210" s="204">
        <v>0</v>
      </c>
      <c r="G210" s="205">
        <f t="shared" si="189"/>
        <v>1039774292.3235878</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23394921.57728073</v>
      </c>
      <c r="AA210" s="204">
        <f t="shared" si="232"/>
        <v>0</v>
      </c>
      <c r="AB210" s="204">
        <f t="shared" si="233"/>
        <v>23394921.57728073</v>
      </c>
      <c r="AC210" s="204">
        <f t="shared" si="234"/>
        <v>13101156.083277209</v>
      </c>
      <c r="AD210" s="204">
        <f t="shared" si="235"/>
        <v>1871593.7261824582</v>
      </c>
      <c r="AE210" s="204">
        <f t="shared" si="236"/>
        <v>0</v>
      </c>
      <c r="AF210" s="210">
        <f t="shared" si="237"/>
        <v>61762592.964021131</v>
      </c>
      <c r="AG210" s="203">
        <f t="shared" si="238"/>
        <v>0</v>
      </c>
      <c r="AH210" s="204">
        <f t="shared" si="239"/>
        <v>0</v>
      </c>
      <c r="AI210" s="204">
        <f t="shared" si="240"/>
        <v>5614781.178547373</v>
      </c>
      <c r="AJ210" s="204">
        <f t="shared" si="241"/>
        <v>1122956.2357094747</v>
      </c>
      <c r="AK210" s="204">
        <f t="shared" si="242"/>
        <v>0</v>
      </c>
      <c r="AL210" s="204">
        <f t="shared" si="243"/>
        <v>0</v>
      </c>
      <c r="AM210" s="839">
        <f t="shared" si="244"/>
        <v>6737737.4142568475</v>
      </c>
      <c r="AN210" s="203">
        <f t="shared" si="245"/>
        <v>64959898.912916146</v>
      </c>
      <c r="AO210" s="204">
        <f t="shared" si="246"/>
        <v>0</v>
      </c>
      <c r="AP210" s="204">
        <f t="shared" si="247"/>
        <v>32479949.456458073</v>
      </c>
      <c r="AQ210" s="204">
        <f t="shared" si="248"/>
        <v>45854046.291470215</v>
      </c>
      <c r="AR210" s="204">
        <f t="shared" si="249"/>
        <v>1910585.2621445924</v>
      </c>
      <c r="AS210" s="204">
        <f t="shared" si="250"/>
        <v>0</v>
      </c>
      <c r="AT210" s="210">
        <f t="shared" si="251"/>
        <v>145204479.92298904</v>
      </c>
      <c r="AU210" s="222">
        <v>0</v>
      </c>
      <c r="AV210" s="214">
        <f t="shared" si="252"/>
        <v>213.70481030126703</v>
      </c>
      <c r="AW210" s="841">
        <f t="shared" si="253"/>
        <v>3.3683586092290607</v>
      </c>
    </row>
    <row r="211" spans="1:49">
      <c r="A211" s="89">
        <f>'Input data'!A135</f>
        <v>2035</v>
      </c>
      <c r="B211" s="93">
        <f>'Input data'!B135</f>
        <v>67.314132999999998</v>
      </c>
      <c r="C211" s="100">
        <f>'Recycling - Case 3'!E115</f>
        <v>1</v>
      </c>
      <c r="D211" s="471">
        <f>'Recycling - Case 3'!F115</f>
        <v>0.37</v>
      </c>
      <c r="E211" s="203">
        <f t="shared" si="188"/>
        <v>1047711664.5051626</v>
      </c>
      <c r="F211" s="204">
        <v>0</v>
      </c>
      <c r="G211" s="205">
        <f t="shared" si="189"/>
        <v>1047711664.5051626</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23573512.45136616</v>
      </c>
      <c r="AA211" s="204">
        <f t="shared" si="232"/>
        <v>0</v>
      </c>
      <c r="AB211" s="204">
        <f t="shared" si="233"/>
        <v>23573512.45136616</v>
      </c>
      <c r="AC211" s="204">
        <f t="shared" si="234"/>
        <v>13201166.972765053</v>
      </c>
      <c r="AD211" s="204">
        <f t="shared" si="235"/>
        <v>1885880.9961092928</v>
      </c>
      <c r="AE211" s="204">
        <f t="shared" si="236"/>
        <v>0</v>
      </c>
      <c r="AF211" s="210">
        <f t="shared" si="237"/>
        <v>62234072.871606663</v>
      </c>
      <c r="AG211" s="203">
        <f t="shared" si="238"/>
        <v>0</v>
      </c>
      <c r="AH211" s="204">
        <f t="shared" si="239"/>
        <v>0</v>
      </c>
      <c r="AI211" s="204">
        <f t="shared" si="240"/>
        <v>5657642.9883278776</v>
      </c>
      <c r="AJ211" s="204">
        <f t="shared" si="241"/>
        <v>1131528.5976655756</v>
      </c>
      <c r="AK211" s="204">
        <f t="shared" si="242"/>
        <v>0</v>
      </c>
      <c r="AL211" s="204">
        <f t="shared" si="243"/>
        <v>0</v>
      </c>
      <c r="AM211" s="839">
        <f t="shared" si="244"/>
        <v>6789171.5859934529</v>
      </c>
      <c r="AN211" s="203">
        <f t="shared" si="245"/>
        <v>65455786.239960037</v>
      </c>
      <c r="AO211" s="204">
        <f t="shared" si="246"/>
        <v>0</v>
      </c>
      <c r="AP211" s="204">
        <f t="shared" si="247"/>
        <v>32727893.119980019</v>
      </c>
      <c r="AQ211" s="204">
        <f t="shared" si="248"/>
        <v>46204084.404677667</v>
      </c>
      <c r="AR211" s="204">
        <f t="shared" si="249"/>
        <v>1925170.1835282361</v>
      </c>
      <c r="AS211" s="204">
        <f t="shared" si="250"/>
        <v>0</v>
      </c>
      <c r="AT211" s="210">
        <f t="shared" si="251"/>
        <v>146312933.94814596</v>
      </c>
      <c r="AU211" s="222">
        <v>0</v>
      </c>
      <c r="AV211" s="214">
        <f t="shared" si="252"/>
        <v>215.33617840574607</v>
      </c>
      <c r="AW211" s="841">
        <f t="shared" si="253"/>
        <v>3.3940718011398903</v>
      </c>
    </row>
    <row r="212" spans="1:49">
      <c r="A212" s="89">
        <f>'Input data'!A136</f>
        <v>2036</v>
      </c>
      <c r="B212" s="93">
        <f>'Input data'!B136</f>
        <v>67.815933000000001</v>
      </c>
      <c r="C212" s="100">
        <f>'Recycling - Case 3'!E116</f>
        <v>1</v>
      </c>
      <c r="D212" s="471">
        <f>'Recycling - Case 3'!F116</f>
        <v>0.37</v>
      </c>
      <c r="E212" s="203">
        <f t="shared" si="188"/>
        <v>1055521936.8776625</v>
      </c>
      <c r="F212" s="204">
        <v>0</v>
      </c>
      <c r="G212" s="205">
        <f t="shared" si="189"/>
        <v>1055521936.8776625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23749243.579747409</v>
      </c>
      <c r="AA212" s="204">
        <f t="shared" si="232"/>
        <v>0</v>
      </c>
      <c r="AB212" s="204">
        <f t="shared" si="233"/>
        <v>23749243.579747409</v>
      </c>
      <c r="AC212" s="204">
        <f t="shared" si="234"/>
        <v>13299576.404658552</v>
      </c>
      <c r="AD212" s="204">
        <f t="shared" si="235"/>
        <v>1899939.4863797929</v>
      </c>
      <c r="AE212" s="204">
        <f t="shared" si="236"/>
        <v>0</v>
      </c>
      <c r="AF212" s="210">
        <f t="shared" si="237"/>
        <v>62698003.050533168</v>
      </c>
      <c r="AG212" s="203">
        <f t="shared" si="238"/>
        <v>0</v>
      </c>
      <c r="AH212" s="204">
        <f t="shared" si="239"/>
        <v>0</v>
      </c>
      <c r="AI212" s="204">
        <f t="shared" si="240"/>
        <v>5699818.4591393769</v>
      </c>
      <c r="AJ212" s="204">
        <f t="shared" si="241"/>
        <v>1139963.6918278756</v>
      </c>
      <c r="AK212" s="204">
        <f t="shared" si="242"/>
        <v>0</v>
      </c>
      <c r="AL212" s="204">
        <f t="shared" si="243"/>
        <v>0</v>
      </c>
      <c r="AM212" s="839">
        <f t="shared" si="244"/>
        <v>6839782.1509672524</v>
      </c>
      <c r="AN212" s="203">
        <f t="shared" si="245"/>
        <v>65943733.006431967</v>
      </c>
      <c r="AO212" s="204">
        <f t="shared" si="246"/>
        <v>0</v>
      </c>
      <c r="AP212" s="204">
        <f t="shared" si="247"/>
        <v>32971866.503215984</v>
      </c>
      <c r="AQ212" s="204">
        <f t="shared" si="248"/>
        <v>46548517.416304916</v>
      </c>
      <c r="AR212" s="204">
        <f t="shared" si="249"/>
        <v>1939521.5590127048</v>
      </c>
      <c r="AS212" s="204">
        <f t="shared" si="250"/>
        <v>0</v>
      </c>
      <c r="AT212" s="210">
        <f t="shared" si="251"/>
        <v>147403638.48496556</v>
      </c>
      <c r="AU212" s="222">
        <v>0</v>
      </c>
      <c r="AV212" s="214">
        <f t="shared" si="252"/>
        <v>216.94142368646598</v>
      </c>
      <c r="AW212" s="841">
        <f t="shared" si="253"/>
        <v>3.4193732520226052</v>
      </c>
    </row>
    <row r="213" spans="1:49">
      <c r="A213" s="89">
        <f>'Input data'!A137</f>
        <v>2037</v>
      </c>
      <c r="B213" s="93">
        <f>'Input data'!B137</f>
        <v>68.308245999999997</v>
      </c>
      <c r="C213" s="100">
        <f>'Recycling - Case 3'!E117</f>
        <v>1</v>
      </c>
      <c r="D213" s="471">
        <f>'Recycling - Case 3'!F117</f>
        <v>0.37</v>
      </c>
      <c r="E213" s="203">
        <f t="shared" si="188"/>
        <v>1063184548.7200751</v>
      </c>
      <c r="F213" s="204">
        <v>0</v>
      </c>
      <c r="G213" s="205">
        <f t="shared" si="189"/>
        <v>1063184548.7200751</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23921652.346201692</v>
      </c>
      <c r="AA213" s="204">
        <f t="shared" si="232"/>
        <v>0</v>
      </c>
      <c r="AB213" s="204">
        <f t="shared" si="233"/>
        <v>23921652.346201692</v>
      </c>
      <c r="AC213" s="204">
        <f t="shared" si="234"/>
        <v>13396125.31387295</v>
      </c>
      <c r="AD213" s="204">
        <f t="shared" si="235"/>
        <v>1913732.1876961356</v>
      </c>
      <c r="AE213" s="204">
        <f t="shared" si="236"/>
        <v>0</v>
      </c>
      <c r="AF213" s="210">
        <f t="shared" si="237"/>
        <v>63153162.193972468</v>
      </c>
      <c r="AG213" s="203">
        <f t="shared" si="238"/>
        <v>0</v>
      </c>
      <c r="AH213" s="204">
        <f t="shared" si="239"/>
        <v>0</v>
      </c>
      <c r="AI213" s="204">
        <f t="shared" si="240"/>
        <v>5741196.5630884049</v>
      </c>
      <c r="AJ213" s="204">
        <f t="shared" si="241"/>
        <v>1148239.312617681</v>
      </c>
      <c r="AK213" s="204">
        <f t="shared" si="242"/>
        <v>0</v>
      </c>
      <c r="AL213" s="204">
        <f t="shared" si="243"/>
        <v>0</v>
      </c>
      <c r="AM213" s="839">
        <f t="shared" si="244"/>
        <v>6889435.8757060859</v>
      </c>
      <c r="AN213" s="203">
        <f t="shared" si="245"/>
        <v>66422454.681286693</v>
      </c>
      <c r="AO213" s="204">
        <f t="shared" si="246"/>
        <v>0</v>
      </c>
      <c r="AP213" s="204">
        <f t="shared" si="247"/>
        <v>33211227.340643346</v>
      </c>
      <c r="AQ213" s="204">
        <f t="shared" si="248"/>
        <v>46886438.598555304</v>
      </c>
      <c r="AR213" s="204">
        <f t="shared" si="249"/>
        <v>1953601.6082731378</v>
      </c>
      <c r="AS213" s="204">
        <f t="shared" si="250"/>
        <v>0</v>
      </c>
      <c r="AT213" s="210">
        <f t="shared" si="251"/>
        <v>148473722.22875848</v>
      </c>
      <c r="AU213" s="222">
        <v>0</v>
      </c>
      <c r="AV213" s="214">
        <f t="shared" si="252"/>
        <v>218.51632029843705</v>
      </c>
      <c r="AW213" s="841">
        <f t="shared" si="253"/>
        <v>3.4441963552279091</v>
      </c>
    </row>
    <row r="214" spans="1:49">
      <c r="A214" s="89">
        <f>'Input data'!A138</f>
        <v>2038</v>
      </c>
      <c r="B214" s="93">
        <f>'Input data'!B138</f>
        <v>68.788494999999998</v>
      </c>
      <c r="C214" s="100">
        <f>'Recycling - Case 3'!E118</f>
        <v>1</v>
      </c>
      <c r="D214" s="471">
        <f>'Recycling - Case 3'!F118</f>
        <v>0.37</v>
      </c>
      <c r="E214" s="203">
        <f t="shared" si="188"/>
        <v>1070659390.2836876</v>
      </c>
      <c r="F214" s="204">
        <v>0</v>
      </c>
      <c r="G214" s="205">
        <f t="shared" si="189"/>
        <v>1070659390.2836876</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24089836.281382974</v>
      </c>
      <c r="AA214" s="204">
        <f t="shared" si="232"/>
        <v>0</v>
      </c>
      <c r="AB214" s="204">
        <f t="shared" si="233"/>
        <v>24089836.281382974</v>
      </c>
      <c r="AC214" s="204">
        <f t="shared" si="234"/>
        <v>13490308.317574468</v>
      </c>
      <c r="AD214" s="204">
        <f t="shared" si="235"/>
        <v>1927186.9025106379</v>
      </c>
      <c r="AE214" s="204">
        <f t="shared" si="236"/>
        <v>0</v>
      </c>
      <c r="AF214" s="210">
        <f t="shared" si="237"/>
        <v>63597167.782851048</v>
      </c>
      <c r="AG214" s="203">
        <f t="shared" si="238"/>
        <v>0</v>
      </c>
      <c r="AH214" s="204">
        <f t="shared" si="239"/>
        <v>0</v>
      </c>
      <c r="AI214" s="204">
        <f t="shared" si="240"/>
        <v>5781560.7075319123</v>
      </c>
      <c r="AJ214" s="204">
        <f t="shared" si="241"/>
        <v>1156312.1415063825</v>
      </c>
      <c r="AK214" s="204">
        <f t="shared" si="242"/>
        <v>0</v>
      </c>
      <c r="AL214" s="204">
        <f t="shared" si="243"/>
        <v>0</v>
      </c>
      <c r="AM214" s="839">
        <f t="shared" si="244"/>
        <v>6937872.8490382945</v>
      </c>
      <c r="AN214" s="203">
        <f t="shared" si="245"/>
        <v>66889445.407973386</v>
      </c>
      <c r="AO214" s="204">
        <f t="shared" si="246"/>
        <v>0</v>
      </c>
      <c r="AP214" s="204">
        <f t="shared" si="247"/>
        <v>33444722.703986693</v>
      </c>
      <c r="AQ214" s="204">
        <f t="shared" si="248"/>
        <v>47216079.11151062</v>
      </c>
      <c r="AR214" s="204">
        <f t="shared" si="249"/>
        <v>1967336.6296462759</v>
      </c>
      <c r="AS214" s="204">
        <f t="shared" si="250"/>
        <v>0</v>
      </c>
      <c r="AT214" s="210">
        <f t="shared" si="251"/>
        <v>149517583.85311696</v>
      </c>
      <c r="AU214" s="222">
        <v>0</v>
      </c>
      <c r="AV214" s="214">
        <f t="shared" si="252"/>
        <v>220.05262448500631</v>
      </c>
      <c r="AW214" s="841">
        <f t="shared" si="253"/>
        <v>3.4684111748472248</v>
      </c>
    </row>
    <row r="215" spans="1:49">
      <c r="A215" s="89">
        <f>'Input data'!A139</f>
        <v>2039</v>
      </c>
      <c r="B215" s="93">
        <f>'Input data'!B139</f>
        <v>69.256822999999997</v>
      </c>
      <c r="C215" s="100">
        <f>'Recycling - Case 3'!E119</f>
        <v>1</v>
      </c>
      <c r="D215" s="471">
        <f>'Recycling - Case 3'!F119</f>
        <v>0.37</v>
      </c>
      <c r="E215" s="203">
        <f t="shared" si="188"/>
        <v>1077948687.2937875</v>
      </c>
      <c r="F215" s="204">
        <v>0</v>
      </c>
      <c r="G215" s="205">
        <f t="shared" si="189"/>
        <v>1077948687.2937875</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24253845.464110222</v>
      </c>
      <c r="AA215" s="204">
        <f t="shared" si="232"/>
        <v>0</v>
      </c>
      <c r="AB215" s="204">
        <f t="shared" si="233"/>
        <v>24253845.464110222</v>
      </c>
      <c r="AC215" s="204">
        <f t="shared" si="234"/>
        <v>13582153.459901726</v>
      </c>
      <c r="AD215" s="204">
        <f t="shared" si="235"/>
        <v>1940307.6371288176</v>
      </c>
      <c r="AE215" s="204">
        <f t="shared" si="236"/>
        <v>0</v>
      </c>
      <c r="AF215" s="210">
        <f t="shared" si="237"/>
        <v>64030152.025250986</v>
      </c>
      <c r="AG215" s="203">
        <f t="shared" si="238"/>
        <v>0</v>
      </c>
      <c r="AH215" s="204">
        <f t="shared" si="239"/>
        <v>0</v>
      </c>
      <c r="AI215" s="204">
        <f t="shared" si="240"/>
        <v>5820922.9113864517</v>
      </c>
      <c r="AJ215" s="204">
        <f t="shared" si="241"/>
        <v>1164184.5822772903</v>
      </c>
      <c r="AK215" s="204">
        <f t="shared" si="242"/>
        <v>0</v>
      </c>
      <c r="AL215" s="204">
        <f t="shared" si="243"/>
        <v>0</v>
      </c>
      <c r="AM215" s="839">
        <f t="shared" si="244"/>
        <v>6985107.4936637422</v>
      </c>
      <c r="AN215" s="203">
        <f t="shared" si="245"/>
        <v>67344844.238679379</v>
      </c>
      <c r="AO215" s="204">
        <f t="shared" si="246"/>
        <v>0</v>
      </c>
      <c r="AP215" s="204">
        <f t="shared" si="247"/>
        <v>33672422.11933969</v>
      </c>
      <c r="AQ215" s="204">
        <f t="shared" si="248"/>
        <v>47537537.109656028</v>
      </c>
      <c r="AR215" s="204">
        <f t="shared" si="249"/>
        <v>1980730.7129023343</v>
      </c>
      <c r="AS215" s="204">
        <f t="shared" si="250"/>
        <v>0</v>
      </c>
      <c r="AT215" s="210">
        <f t="shared" si="251"/>
        <v>150535534.18057743</v>
      </c>
      <c r="AU215" s="222">
        <v>0</v>
      </c>
      <c r="AV215" s="214">
        <f t="shared" si="252"/>
        <v>221.55079369949215</v>
      </c>
      <c r="AW215" s="841">
        <f t="shared" si="253"/>
        <v>3.492024921138575</v>
      </c>
    </row>
    <row r="216" spans="1:49">
      <c r="A216" s="89">
        <f>'Input data'!A140</f>
        <v>2040</v>
      </c>
      <c r="B216" s="93">
        <f>'Input data'!B140</f>
        <v>69.713937000000001</v>
      </c>
      <c r="C216" s="100">
        <f>'Recycling - Case 3'!E120</f>
        <v>1</v>
      </c>
      <c r="D216" s="471">
        <f>'Recycling - Case 3'!F120</f>
        <v>0.37</v>
      </c>
      <c r="E216" s="203">
        <f t="shared" si="188"/>
        <v>1085063443.8607125</v>
      </c>
      <c r="F216" s="204">
        <v>0</v>
      </c>
      <c r="G216" s="205">
        <f t="shared" si="189"/>
        <v>1085063443.8607125</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24413927.486866035</v>
      </c>
      <c r="AA216" s="204">
        <f t="shared" si="232"/>
        <v>0</v>
      </c>
      <c r="AB216" s="204">
        <f t="shared" si="233"/>
        <v>24413927.486866035</v>
      </c>
      <c r="AC216" s="204">
        <f t="shared" si="234"/>
        <v>13671799.392644981</v>
      </c>
      <c r="AD216" s="204">
        <f t="shared" si="235"/>
        <v>1953114.1989492828</v>
      </c>
      <c r="AE216" s="204">
        <f t="shared" si="236"/>
        <v>0</v>
      </c>
      <c r="AF216" s="210">
        <f t="shared" si="237"/>
        <v>64452768.565326333</v>
      </c>
      <c r="AG216" s="203">
        <f t="shared" si="238"/>
        <v>0</v>
      </c>
      <c r="AH216" s="204">
        <f t="shared" si="239"/>
        <v>0</v>
      </c>
      <c r="AI216" s="204">
        <f t="shared" si="240"/>
        <v>5859342.5968478471</v>
      </c>
      <c r="AJ216" s="204">
        <f t="shared" si="241"/>
        <v>1171868.5193695694</v>
      </c>
      <c r="AK216" s="204">
        <f t="shared" si="242"/>
        <v>0</v>
      </c>
      <c r="AL216" s="204">
        <f t="shared" si="243"/>
        <v>0</v>
      </c>
      <c r="AM216" s="839">
        <f t="shared" si="244"/>
        <v>7031211.1162174167</v>
      </c>
      <c r="AN216" s="203">
        <f t="shared" si="245"/>
        <v>67789338.655198008</v>
      </c>
      <c r="AO216" s="204">
        <f t="shared" si="246"/>
        <v>0</v>
      </c>
      <c r="AP216" s="204">
        <f t="shared" si="247"/>
        <v>33894669.327599004</v>
      </c>
      <c r="AQ216" s="204">
        <f t="shared" si="248"/>
        <v>47851297.874257423</v>
      </c>
      <c r="AR216" s="204">
        <f t="shared" si="249"/>
        <v>1993804.0780940591</v>
      </c>
      <c r="AS216" s="204">
        <f t="shared" si="250"/>
        <v>0</v>
      </c>
      <c r="AT216" s="210">
        <f t="shared" si="251"/>
        <v>151529109.93514851</v>
      </c>
      <c r="AU216" s="222">
        <v>0</v>
      </c>
      <c r="AV216" s="214">
        <f t="shared" si="252"/>
        <v>223.01308961669224</v>
      </c>
      <c r="AW216" s="841">
        <f t="shared" si="253"/>
        <v>3.5150732420210016</v>
      </c>
    </row>
    <row r="217" spans="1:49">
      <c r="A217" s="89">
        <f>'Input data'!A141</f>
        <v>2041</v>
      </c>
      <c r="B217" s="93">
        <f>'Input data'!B141</f>
        <v>70.160651999999999</v>
      </c>
      <c r="C217" s="100">
        <f>'Recycling - Case 3'!E121</f>
        <v>1</v>
      </c>
      <c r="D217" s="471">
        <f>'Recycling - Case 3'!F121</f>
        <v>0.37</v>
      </c>
      <c r="E217" s="203">
        <f t="shared" si="188"/>
        <v>1092016345.06215</v>
      </c>
      <c r="F217" s="204">
        <v>0</v>
      </c>
      <c r="G217" s="205">
        <f t="shared" si="189"/>
        <v>1092016345.06215</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24570367.763898376</v>
      </c>
      <c r="AA217" s="204">
        <f t="shared" si="232"/>
        <v>0</v>
      </c>
      <c r="AB217" s="204">
        <f t="shared" si="233"/>
        <v>24570367.763898376</v>
      </c>
      <c r="AC217" s="204">
        <f t="shared" si="234"/>
        <v>13759405.947783096</v>
      </c>
      <c r="AD217" s="204">
        <f t="shared" si="235"/>
        <v>1965629.4211118701</v>
      </c>
      <c r="AE217" s="204">
        <f t="shared" si="236"/>
        <v>0</v>
      </c>
      <c r="AF217" s="210">
        <f t="shared" si="237"/>
        <v>64865770.896691717</v>
      </c>
      <c r="AG217" s="203">
        <f t="shared" si="238"/>
        <v>0</v>
      </c>
      <c r="AH217" s="204">
        <f t="shared" si="239"/>
        <v>0</v>
      </c>
      <c r="AI217" s="204">
        <f t="shared" si="240"/>
        <v>5896888.2633356089</v>
      </c>
      <c r="AJ217" s="204">
        <f t="shared" si="241"/>
        <v>1179377.6526671217</v>
      </c>
      <c r="AK217" s="204">
        <f t="shared" si="242"/>
        <v>0</v>
      </c>
      <c r="AL217" s="204">
        <f t="shared" si="243"/>
        <v>0</v>
      </c>
      <c r="AM217" s="839">
        <f t="shared" si="244"/>
        <v>7076265.9160027308</v>
      </c>
      <c r="AN217" s="203">
        <f t="shared" si="245"/>
        <v>68223721.157757819</v>
      </c>
      <c r="AO217" s="204">
        <f t="shared" si="246"/>
        <v>0</v>
      </c>
      <c r="AP217" s="204">
        <f t="shared" si="247"/>
        <v>34111860.578878909</v>
      </c>
      <c r="AQ217" s="204">
        <f t="shared" si="248"/>
        <v>48157920.817240812</v>
      </c>
      <c r="AR217" s="204">
        <f t="shared" si="249"/>
        <v>2006580.0340517005</v>
      </c>
      <c r="AS217" s="204">
        <f t="shared" si="250"/>
        <v>0</v>
      </c>
      <c r="AT217" s="210">
        <f t="shared" si="251"/>
        <v>152500082.58792922</v>
      </c>
      <c r="AU217" s="222">
        <v>0</v>
      </c>
      <c r="AV217" s="214">
        <f t="shared" si="252"/>
        <v>224.44211940062368</v>
      </c>
      <c r="AW217" s="841">
        <f t="shared" si="253"/>
        <v>3.5375972309230974</v>
      </c>
    </row>
    <row r="218" spans="1:49">
      <c r="A218" s="89">
        <f>'Input data'!A142</f>
        <v>2042</v>
      </c>
      <c r="B218" s="93">
        <f>'Input data'!B142</f>
        <v>70.595131999999992</v>
      </c>
      <c r="C218" s="100">
        <f>'Recycling - Case 3'!E122</f>
        <v>1</v>
      </c>
      <c r="D218" s="471">
        <f>'Recycling - Case 3'!F122</f>
        <v>0.37</v>
      </c>
      <c r="E218" s="203">
        <f t="shared" si="188"/>
        <v>1098778814.45315</v>
      </c>
      <c r="F218" s="204">
        <v>0</v>
      </c>
      <c r="G218" s="205">
        <f t="shared" si="189"/>
        <v>1098778814.45315</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24722523.325195879</v>
      </c>
      <c r="AA218" s="204">
        <f t="shared" si="232"/>
        <v>0</v>
      </c>
      <c r="AB218" s="204">
        <f t="shared" si="233"/>
        <v>24722523.325195879</v>
      </c>
      <c r="AC218" s="204">
        <f t="shared" si="234"/>
        <v>13844613.062109696</v>
      </c>
      <c r="AD218" s="204">
        <f t="shared" si="235"/>
        <v>1977801.8660156704</v>
      </c>
      <c r="AE218" s="204">
        <f t="shared" si="236"/>
        <v>0</v>
      </c>
      <c r="AF218" s="210">
        <f t="shared" si="237"/>
        <v>65267461.578517124</v>
      </c>
      <c r="AG218" s="203">
        <f t="shared" si="238"/>
        <v>0</v>
      </c>
      <c r="AH218" s="204">
        <f t="shared" si="239"/>
        <v>0</v>
      </c>
      <c r="AI218" s="204">
        <f t="shared" si="240"/>
        <v>5933405.5980470097</v>
      </c>
      <c r="AJ218" s="204">
        <f t="shared" si="241"/>
        <v>1186681.119609402</v>
      </c>
      <c r="AK218" s="204">
        <f t="shared" si="242"/>
        <v>0</v>
      </c>
      <c r="AL218" s="204">
        <f t="shared" si="243"/>
        <v>0</v>
      </c>
      <c r="AM218" s="839">
        <f t="shared" si="244"/>
        <v>7120086.7176564112</v>
      </c>
      <c r="AN218" s="203">
        <f t="shared" si="245"/>
        <v>68646206.43296054</v>
      </c>
      <c r="AO218" s="204">
        <f t="shared" si="246"/>
        <v>0</v>
      </c>
      <c r="AP218" s="204">
        <f t="shared" si="247"/>
        <v>34323103.21648027</v>
      </c>
      <c r="AQ218" s="204">
        <f t="shared" si="248"/>
        <v>48456145.717383914</v>
      </c>
      <c r="AR218" s="204">
        <f t="shared" si="249"/>
        <v>2019006.0715576629</v>
      </c>
      <c r="AS218" s="204">
        <f t="shared" si="250"/>
        <v>0</v>
      </c>
      <c r="AT218" s="210">
        <f t="shared" si="251"/>
        <v>153444461.43838239</v>
      </c>
      <c r="AU218" s="222">
        <v>0</v>
      </c>
      <c r="AV218" s="214">
        <f t="shared" si="252"/>
        <v>225.83200973455592</v>
      </c>
      <c r="AW218" s="841">
        <f t="shared" si="253"/>
        <v>3.5595043141824068</v>
      </c>
    </row>
    <row r="219" spans="1:49">
      <c r="A219" s="89">
        <f>'Input data'!A143</f>
        <v>2043</v>
      </c>
      <c r="B219" s="93">
        <f>'Input data'!B143</f>
        <v>71.016168000000008</v>
      </c>
      <c r="C219" s="100">
        <f>'Recycling - Case 3'!E123</f>
        <v>1</v>
      </c>
      <c r="D219" s="471">
        <f>'Recycling - Case 3'!F123</f>
        <v>0.37</v>
      </c>
      <c r="E219" s="203">
        <f t="shared" si="188"/>
        <v>1105332034.5381002</v>
      </c>
      <c r="F219" s="204">
        <v>0</v>
      </c>
      <c r="G219" s="205">
        <f t="shared" si="189"/>
        <v>1105332034.5381002</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24869970.777107257</v>
      </c>
      <c r="AA219" s="204">
        <f t="shared" si="232"/>
        <v>0</v>
      </c>
      <c r="AB219" s="204">
        <f t="shared" si="233"/>
        <v>24869970.777107257</v>
      </c>
      <c r="AC219" s="204">
        <f t="shared" si="234"/>
        <v>13927183.635180067</v>
      </c>
      <c r="AD219" s="204">
        <f t="shared" si="235"/>
        <v>1989597.6621685806</v>
      </c>
      <c r="AE219" s="204">
        <f t="shared" si="236"/>
        <v>0</v>
      </c>
      <c r="AF219" s="210">
        <f t="shared" si="237"/>
        <v>65656722.851563156</v>
      </c>
      <c r="AG219" s="203">
        <f t="shared" si="238"/>
        <v>0</v>
      </c>
      <c r="AH219" s="204">
        <f t="shared" si="239"/>
        <v>0</v>
      </c>
      <c r="AI219" s="204">
        <f t="shared" si="240"/>
        <v>5968792.9865057403</v>
      </c>
      <c r="AJ219" s="204">
        <f t="shared" si="241"/>
        <v>1193758.5973011481</v>
      </c>
      <c r="AK219" s="204">
        <f t="shared" si="242"/>
        <v>0</v>
      </c>
      <c r="AL219" s="204">
        <f t="shared" si="243"/>
        <v>0</v>
      </c>
      <c r="AM219" s="839">
        <f t="shared" si="244"/>
        <v>7162551.5838068882</v>
      </c>
      <c r="AN219" s="203">
        <f t="shared" si="245"/>
        <v>69055618.85776782</v>
      </c>
      <c r="AO219" s="204">
        <f t="shared" si="246"/>
        <v>0</v>
      </c>
      <c r="AP219" s="204">
        <f t="shared" si="247"/>
        <v>34527809.42888391</v>
      </c>
      <c r="AQ219" s="204">
        <f t="shared" si="248"/>
        <v>48745142.723130219</v>
      </c>
      <c r="AR219" s="204">
        <f t="shared" si="249"/>
        <v>2031047.613463759</v>
      </c>
      <c r="AS219" s="204">
        <f t="shared" si="250"/>
        <v>0</v>
      </c>
      <c r="AT219" s="210">
        <f t="shared" si="251"/>
        <v>154359618.62324572</v>
      </c>
      <c r="AU219" s="222">
        <v>0</v>
      </c>
      <c r="AV219" s="214">
        <f t="shared" si="252"/>
        <v>227.17889305861576</v>
      </c>
      <c r="AW219" s="841">
        <f t="shared" si="253"/>
        <v>3.5807335323447322</v>
      </c>
    </row>
    <row r="220" spans="1:49">
      <c r="A220" s="89">
        <f>'Input data'!A144</f>
        <v>2044</v>
      </c>
      <c r="B220" s="93">
        <f>'Input data'!B144</f>
        <v>71.423670999999999</v>
      </c>
      <c r="C220" s="100">
        <f>'Recycling - Case 3'!E124</f>
        <v>1</v>
      </c>
      <c r="D220" s="471">
        <f>'Recycling - Case 3'!F124</f>
        <v>0.37</v>
      </c>
      <c r="E220" s="203">
        <f t="shared" si="188"/>
        <v>1111674620.0753875</v>
      </c>
      <c r="F220" s="204">
        <v>0</v>
      </c>
      <c r="G220" s="205">
        <f t="shared" si="189"/>
        <v>1111674620.0753875</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25012678.951696221</v>
      </c>
      <c r="AA220" s="204">
        <f t="shared" ref="AA220:AA226" si="274">I220*$C$36*G220*$C$10</f>
        <v>0</v>
      </c>
      <c r="AB220" s="204">
        <f t="shared" ref="AB220:AB226" si="275">J220*$C$37*G220*$C$10</f>
        <v>25012678.951696221</v>
      </c>
      <c r="AC220" s="204">
        <f t="shared" ref="AC220:AC226" si="276">K220*$C$40*G220*$C$10</f>
        <v>14007100.212949887</v>
      </c>
      <c r="AD220" s="204">
        <f t="shared" ref="AD220:AD226" si="277">L220*$C$41*G220*$C$10</f>
        <v>2001014.3161356978</v>
      </c>
      <c r="AE220" s="204">
        <f t="shared" ref="AE220:AE226" si="278">M220*$C$42*G220*$C$10</f>
        <v>0</v>
      </c>
      <c r="AF220" s="210">
        <f t="shared" ref="AF220:AF226" si="279">SUM(Z220:AE220)</f>
        <v>66033472.432478026</v>
      </c>
      <c r="AG220" s="203">
        <f t="shared" ref="AG220:AG226" si="280">N220*$C$35*G220*$C$11</f>
        <v>0</v>
      </c>
      <c r="AH220" s="204">
        <f t="shared" ref="AH220:AH226" si="281">O220*$C$36*G220*$C$11</f>
        <v>0</v>
      </c>
      <c r="AI220" s="204">
        <f t="shared" ref="AI220:AI226" si="282">P220*$C$37*G220*$C$11</f>
        <v>6003042.9484070921</v>
      </c>
      <c r="AJ220" s="204">
        <f t="shared" ref="AJ220:AJ226" si="283">Q220*$C$38*G220*$C$11</f>
        <v>1200608.5896814184</v>
      </c>
      <c r="AK220" s="204">
        <f t="shared" ref="AK220:AK226" si="284">R220*$C$41*G220*$C$11</f>
        <v>0</v>
      </c>
      <c r="AL220" s="204">
        <f t="shared" ref="AL220:AL226" si="285">S220*$C$42*G220*$C$11</f>
        <v>0</v>
      </c>
      <c r="AM220" s="839">
        <f t="shared" ref="AM220:AM226" si="286">SUM(AG220:AL220)</f>
        <v>7203651.5380885107</v>
      </c>
      <c r="AN220" s="203">
        <f t="shared" ref="AN220:AN226" si="287">T220*$C$35*G220*$C$12</f>
        <v>69451871.889209837</v>
      </c>
      <c r="AO220" s="204">
        <f t="shared" ref="AO220:AO226" si="288">U220*$C$36*G220*$C$12</f>
        <v>0</v>
      </c>
      <c r="AP220" s="204">
        <f t="shared" ref="AP220:AP226" si="289">V220*$C$37*G220*$C$12</f>
        <v>34725935.944604918</v>
      </c>
      <c r="AQ220" s="204">
        <f t="shared" ref="AQ220:AQ226" si="290">W220*$C$39*G220*$C$12</f>
        <v>49024850.745324582</v>
      </c>
      <c r="AR220" s="204">
        <f t="shared" ref="AR220:AR226" si="291">X220*$C$41*G220*$C$12</f>
        <v>2042702.1143885243</v>
      </c>
      <c r="AS220" s="204">
        <f t="shared" ref="AS220:AS226" si="292">Y220*$C$42*N220*$C$12</f>
        <v>0</v>
      </c>
      <c r="AT220" s="210">
        <f t="shared" ref="AT220:AT226" si="293">SUM(AN220:AS220)</f>
        <v>155245360.69352788</v>
      </c>
      <c r="AU220" s="222">
        <v>0</v>
      </c>
      <c r="AV220" s="214">
        <f t="shared" ref="AV220:AV226" si="294">(AF220+AM220+AT220)/10^6-AU220</f>
        <v>228.48248466409441</v>
      </c>
      <c r="AW220" s="841">
        <f t="shared" ref="AW220:AW226" si="295">((B220*$C$46*$C$47*$C$48*$C$49)-$C$50)*$C$51*$C$52</f>
        <v>3.6012803979068257</v>
      </c>
    </row>
    <row r="221" spans="1:49">
      <c r="A221" s="89">
        <f>'Input data'!A145</f>
        <v>2045</v>
      </c>
      <c r="B221" s="93">
        <f>'Input data'!B145</f>
        <v>71.816201000000007</v>
      </c>
      <c r="C221" s="100">
        <f>'Recycling - Case 3'!E125</f>
        <v>1</v>
      </c>
      <c r="D221" s="471">
        <f>'Recycling - Case 3'!F125</f>
        <v>0.37</v>
      </c>
      <c r="E221" s="203">
        <f t="shared" si="188"/>
        <v>1117784158.1670127</v>
      </c>
      <c r="F221" s="204">
        <v>0</v>
      </c>
      <c r="G221" s="205">
        <f t="shared" si="189"/>
        <v>1117784158.1670127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25150143.558757789</v>
      </c>
      <c r="AA221" s="204">
        <f t="shared" si="274"/>
        <v>0</v>
      </c>
      <c r="AB221" s="204">
        <f t="shared" si="275"/>
        <v>25150143.558757789</v>
      </c>
      <c r="AC221" s="204">
        <f t="shared" si="276"/>
        <v>14084080.392904364</v>
      </c>
      <c r="AD221" s="204">
        <f t="shared" si="277"/>
        <v>2012011.4847006232</v>
      </c>
      <c r="AE221" s="204">
        <f t="shared" si="278"/>
        <v>0</v>
      </c>
      <c r="AF221" s="210">
        <f t="shared" si="279"/>
        <v>66396378.995120563</v>
      </c>
      <c r="AG221" s="203">
        <f t="shared" si="280"/>
        <v>0</v>
      </c>
      <c r="AH221" s="204">
        <f t="shared" si="281"/>
        <v>0</v>
      </c>
      <c r="AI221" s="204">
        <f t="shared" si="282"/>
        <v>6036034.454101868</v>
      </c>
      <c r="AJ221" s="204">
        <f t="shared" si="283"/>
        <v>1207206.8908203735</v>
      </c>
      <c r="AK221" s="204">
        <f t="shared" si="284"/>
        <v>0</v>
      </c>
      <c r="AL221" s="204">
        <f t="shared" si="285"/>
        <v>0</v>
      </c>
      <c r="AM221" s="839">
        <f t="shared" si="286"/>
        <v>7243241.3449222418</v>
      </c>
      <c r="AN221" s="203">
        <f t="shared" si="287"/>
        <v>69833565.281484127</v>
      </c>
      <c r="AO221" s="204">
        <f t="shared" si="288"/>
        <v>0</v>
      </c>
      <c r="AP221" s="204">
        <f t="shared" si="289"/>
        <v>34916782.640742064</v>
      </c>
      <c r="AQ221" s="204">
        <f t="shared" si="290"/>
        <v>49294281.375165261</v>
      </c>
      <c r="AR221" s="204">
        <f t="shared" si="291"/>
        <v>2053928.3906318857</v>
      </c>
      <c r="AS221" s="204">
        <f t="shared" si="292"/>
        <v>0</v>
      </c>
      <c r="AT221" s="210">
        <f t="shared" si="293"/>
        <v>156098557.68802333</v>
      </c>
      <c r="AU221" s="222">
        <v>0</v>
      </c>
      <c r="AV221" s="214">
        <f t="shared" si="294"/>
        <v>229.73817802806613</v>
      </c>
      <c r="AW221" s="841">
        <f t="shared" si="295"/>
        <v>3.6210723040746049</v>
      </c>
    </row>
    <row r="222" spans="1:49">
      <c r="A222" s="89">
        <f>'Input data'!A146</f>
        <v>2046</v>
      </c>
      <c r="B222" s="93">
        <f>'Input data'!B146</f>
        <v>72.192155</v>
      </c>
      <c r="C222" s="100">
        <f>'Recycling - Case 3'!E126</f>
        <v>1</v>
      </c>
      <c r="D222" s="471">
        <f>'Recycling - Case 3'!F126</f>
        <v>0.37</v>
      </c>
      <c r="E222" s="203">
        <f t="shared" si="188"/>
        <v>1123635698.8994377</v>
      </c>
      <c r="F222" s="204">
        <v>0</v>
      </c>
      <c r="G222" s="205">
        <f t="shared" si="189"/>
        <v>1123635698.8994377</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25281803.225237351</v>
      </c>
      <c r="AA222" s="204">
        <f t="shared" si="274"/>
        <v>0</v>
      </c>
      <c r="AB222" s="204">
        <f t="shared" si="275"/>
        <v>25281803.225237351</v>
      </c>
      <c r="AC222" s="204">
        <f t="shared" si="276"/>
        <v>14157809.806132918</v>
      </c>
      <c r="AD222" s="204">
        <f t="shared" si="277"/>
        <v>2022544.258018988</v>
      </c>
      <c r="AE222" s="204">
        <f t="shared" si="278"/>
        <v>0</v>
      </c>
      <c r="AF222" s="210">
        <f t="shared" si="279"/>
        <v>66743960.514626607</v>
      </c>
      <c r="AG222" s="203">
        <f t="shared" si="280"/>
        <v>0</v>
      </c>
      <c r="AH222" s="204">
        <f t="shared" si="281"/>
        <v>0</v>
      </c>
      <c r="AI222" s="204">
        <f t="shared" si="282"/>
        <v>6067632.7740569627</v>
      </c>
      <c r="AJ222" s="204">
        <f t="shared" si="283"/>
        <v>1213526.5548113924</v>
      </c>
      <c r="AK222" s="204">
        <f t="shared" si="284"/>
        <v>0</v>
      </c>
      <c r="AL222" s="204">
        <f t="shared" si="285"/>
        <v>0</v>
      </c>
      <c r="AM222" s="839">
        <f t="shared" si="286"/>
        <v>7281159.3288683556</v>
      </c>
      <c r="AN222" s="203">
        <f t="shared" si="287"/>
        <v>70199140.288742363</v>
      </c>
      <c r="AO222" s="204">
        <f t="shared" si="288"/>
        <v>0</v>
      </c>
      <c r="AP222" s="204">
        <f t="shared" si="289"/>
        <v>35099570.144371182</v>
      </c>
      <c r="AQ222" s="204">
        <f t="shared" si="290"/>
        <v>49552334.321465202</v>
      </c>
      <c r="AR222" s="204">
        <f t="shared" si="291"/>
        <v>2064680.5967277167</v>
      </c>
      <c r="AS222" s="204">
        <f t="shared" si="292"/>
        <v>0</v>
      </c>
      <c r="AT222" s="210">
        <f t="shared" si="293"/>
        <v>156915725.35130647</v>
      </c>
      <c r="AU222" s="222">
        <v>0</v>
      </c>
      <c r="AV222" s="214">
        <f t="shared" si="294"/>
        <v>230.94084519480145</v>
      </c>
      <c r="AW222" s="841">
        <f t="shared" si="295"/>
        <v>3.6400284253682678</v>
      </c>
    </row>
    <row r="223" spans="1:49">
      <c r="A223" s="89">
        <f>'Input data'!A147</f>
        <v>2047</v>
      </c>
      <c r="B223" s="93">
        <f>'Input data'!B147</f>
        <v>72.55139299999999</v>
      </c>
      <c r="C223" s="100">
        <f>'Recycling - Case 3'!E127</f>
        <v>1</v>
      </c>
      <c r="D223" s="471">
        <f>'Recycling - Case 3'!F127</f>
        <v>0.37</v>
      </c>
      <c r="E223" s="203">
        <f t="shared" si="188"/>
        <v>1129227063.2409124</v>
      </c>
      <c r="F223" s="204">
        <v>0</v>
      </c>
      <c r="G223" s="205">
        <f t="shared" si="189"/>
        <v>1129227063.2409124</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25407608.922920533</v>
      </c>
      <c r="AA223" s="204">
        <f t="shared" si="274"/>
        <v>0</v>
      </c>
      <c r="AB223" s="204">
        <f t="shared" si="275"/>
        <v>25407608.922920533</v>
      </c>
      <c r="AC223" s="204">
        <f t="shared" si="276"/>
        <v>14228260.996835502</v>
      </c>
      <c r="AD223" s="204">
        <f t="shared" si="277"/>
        <v>2032608.7138336427</v>
      </c>
      <c r="AE223" s="204">
        <f t="shared" si="278"/>
        <v>0</v>
      </c>
      <c r="AF223" s="210">
        <f t="shared" si="279"/>
        <v>67076087.55651021</v>
      </c>
      <c r="AG223" s="203">
        <f t="shared" si="280"/>
        <v>0</v>
      </c>
      <c r="AH223" s="204">
        <f t="shared" si="281"/>
        <v>0</v>
      </c>
      <c r="AI223" s="204">
        <f t="shared" si="282"/>
        <v>6097826.1415009266</v>
      </c>
      <c r="AJ223" s="204">
        <f t="shared" si="283"/>
        <v>1219565.2283001854</v>
      </c>
      <c r="AK223" s="204">
        <f t="shared" si="284"/>
        <v>0</v>
      </c>
      <c r="AL223" s="204">
        <f t="shared" si="285"/>
        <v>0</v>
      </c>
      <c r="AM223" s="839">
        <f t="shared" si="286"/>
        <v>7317391.3698011115</v>
      </c>
      <c r="AN223" s="203">
        <f t="shared" si="287"/>
        <v>70548460.775976002</v>
      </c>
      <c r="AO223" s="204">
        <f t="shared" si="288"/>
        <v>0</v>
      </c>
      <c r="AP223" s="204">
        <f t="shared" si="289"/>
        <v>35274230.387988001</v>
      </c>
      <c r="AQ223" s="204">
        <f t="shared" si="290"/>
        <v>49798913.488924235</v>
      </c>
      <c r="AR223" s="204">
        <f t="shared" si="291"/>
        <v>2074954.7287051764</v>
      </c>
      <c r="AS223" s="204">
        <f t="shared" si="292"/>
        <v>0</v>
      </c>
      <c r="AT223" s="210">
        <f t="shared" si="293"/>
        <v>157696559.38159341</v>
      </c>
      <c r="AU223" s="222">
        <v>0</v>
      </c>
      <c r="AV223" s="214">
        <f t="shared" si="294"/>
        <v>232.09003830790473</v>
      </c>
      <c r="AW223" s="841">
        <f t="shared" si="295"/>
        <v>3.658141702793944</v>
      </c>
    </row>
    <row r="224" spans="1:49">
      <c r="A224" s="89">
        <f>'Input data'!A148</f>
        <v>2048</v>
      </c>
      <c r="B224" s="93">
        <f>'Input data'!B148</f>
        <v>72.894218999999993</v>
      </c>
      <c r="C224" s="100">
        <f>'Recycling - Case 3'!E128</f>
        <v>1</v>
      </c>
      <c r="D224" s="471">
        <f>'Recycling - Case 3'!F128</f>
        <v>0.37</v>
      </c>
      <c r="E224" s="203">
        <f t="shared" si="188"/>
        <v>1134562982.8032374</v>
      </c>
      <c r="F224" s="204">
        <v>0</v>
      </c>
      <c r="G224" s="205">
        <f t="shared" si="189"/>
        <v>1134562982.8032374</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25527667.113072846</v>
      </c>
      <c r="AA224" s="204">
        <f t="shared" si="274"/>
        <v>0</v>
      </c>
      <c r="AB224" s="204">
        <f t="shared" si="275"/>
        <v>25527667.113072846</v>
      </c>
      <c r="AC224" s="204">
        <f t="shared" si="276"/>
        <v>14295493.583320796</v>
      </c>
      <c r="AD224" s="204">
        <f t="shared" si="277"/>
        <v>2042213.3690458275</v>
      </c>
      <c r="AE224" s="204">
        <f t="shared" si="278"/>
        <v>0</v>
      </c>
      <c r="AF224" s="210">
        <f t="shared" si="279"/>
        <v>67393041.17851232</v>
      </c>
      <c r="AG224" s="203">
        <f t="shared" si="280"/>
        <v>0</v>
      </c>
      <c r="AH224" s="204">
        <f t="shared" si="281"/>
        <v>0</v>
      </c>
      <c r="AI224" s="204">
        <f t="shared" si="282"/>
        <v>6126640.1071374817</v>
      </c>
      <c r="AJ224" s="204">
        <f t="shared" si="283"/>
        <v>1225328.0214274963</v>
      </c>
      <c r="AK224" s="204">
        <f t="shared" si="284"/>
        <v>0</v>
      </c>
      <c r="AL224" s="204">
        <f t="shared" si="285"/>
        <v>0</v>
      </c>
      <c r="AM224" s="839">
        <f t="shared" si="286"/>
        <v>7351968.128564978</v>
      </c>
      <c r="AN224" s="203">
        <f t="shared" si="287"/>
        <v>70881822.35063225</v>
      </c>
      <c r="AO224" s="204">
        <f t="shared" si="288"/>
        <v>0</v>
      </c>
      <c r="AP224" s="204">
        <f t="shared" si="289"/>
        <v>35440911.175316125</v>
      </c>
      <c r="AQ224" s="204">
        <f t="shared" si="290"/>
        <v>50034227.541622773</v>
      </c>
      <c r="AR224" s="204">
        <f t="shared" si="291"/>
        <v>2084759.4809009489</v>
      </c>
      <c r="AS224" s="204">
        <f t="shared" si="292"/>
        <v>0</v>
      </c>
      <c r="AT224" s="210">
        <f t="shared" si="293"/>
        <v>158441720.54847211</v>
      </c>
      <c r="AU224" s="222">
        <v>0</v>
      </c>
      <c r="AV224" s="214">
        <f t="shared" si="294"/>
        <v>233.1867298555494</v>
      </c>
      <c r="AW224" s="841">
        <f t="shared" si="295"/>
        <v>3.6754274644526079</v>
      </c>
    </row>
    <row r="225" spans="1:49">
      <c r="A225" s="89">
        <f>'Input data'!A149</f>
        <v>2049</v>
      </c>
      <c r="B225" s="93">
        <f>'Input data'!B149</f>
        <v>73.220860000000002</v>
      </c>
      <c r="C225" s="100">
        <f>'Recycling - Case 3'!E129</f>
        <v>1</v>
      </c>
      <c r="D225" s="471">
        <f>'Recycling - Case 3'!F129</f>
        <v>0.37</v>
      </c>
      <c r="E225" s="203">
        <f t="shared" si="188"/>
        <v>1139646990.7307503</v>
      </c>
      <c r="F225" s="204">
        <v>0</v>
      </c>
      <c r="G225" s="205">
        <f t="shared" si="189"/>
        <v>1139646990.7307503</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25642057.291441884</v>
      </c>
      <c r="AA225" s="204">
        <f t="shared" si="274"/>
        <v>0</v>
      </c>
      <c r="AB225" s="204">
        <f t="shared" si="275"/>
        <v>25642057.291441884</v>
      </c>
      <c r="AC225" s="204">
        <f t="shared" si="276"/>
        <v>14359552.083207458</v>
      </c>
      <c r="AD225" s="204">
        <f t="shared" si="277"/>
        <v>2051364.583315351</v>
      </c>
      <c r="AE225" s="204">
        <f t="shared" si="278"/>
        <v>0</v>
      </c>
      <c r="AF225" s="210">
        <f t="shared" si="279"/>
        <v>67695031.249406576</v>
      </c>
      <c r="AG225" s="203">
        <f t="shared" si="280"/>
        <v>0</v>
      </c>
      <c r="AH225" s="204">
        <f t="shared" si="281"/>
        <v>0</v>
      </c>
      <c r="AI225" s="204">
        <f t="shared" si="282"/>
        <v>6154093.7499460513</v>
      </c>
      <c r="AJ225" s="204">
        <f t="shared" si="283"/>
        <v>1230818.7499892102</v>
      </c>
      <c r="AK225" s="204">
        <f t="shared" si="284"/>
        <v>0</v>
      </c>
      <c r="AL225" s="204">
        <f t="shared" si="285"/>
        <v>0</v>
      </c>
      <c r="AM225" s="839">
        <f t="shared" si="286"/>
        <v>7384912.4999352619</v>
      </c>
      <c r="AN225" s="203">
        <f t="shared" si="287"/>
        <v>71199445.745903626</v>
      </c>
      <c r="AO225" s="204">
        <f t="shared" si="288"/>
        <v>0</v>
      </c>
      <c r="AP225" s="204">
        <f t="shared" si="289"/>
        <v>35599722.872951813</v>
      </c>
      <c r="AQ225" s="204">
        <f t="shared" si="290"/>
        <v>50258432.291226082</v>
      </c>
      <c r="AR225" s="204">
        <f t="shared" si="291"/>
        <v>2094101.3454677537</v>
      </c>
      <c r="AS225" s="204">
        <f t="shared" si="292"/>
        <v>0</v>
      </c>
      <c r="AT225" s="210">
        <f t="shared" si="293"/>
        <v>159151702.25554928</v>
      </c>
      <c r="AU225" s="222">
        <v>0</v>
      </c>
      <c r="AV225" s="214">
        <f t="shared" si="294"/>
        <v>234.23164600489113</v>
      </c>
      <c r="AW225" s="841">
        <f t="shared" si="295"/>
        <v>3.6918971559986042</v>
      </c>
    </row>
    <row r="226" spans="1:49" ht="15" thickBot="1">
      <c r="A226" s="141">
        <f>'Input data'!A150</f>
        <v>2050</v>
      </c>
      <c r="B226" s="830">
        <f>'Input data'!B150</f>
        <v>73.529752999999999</v>
      </c>
      <c r="C226" s="581">
        <f>'Recycling - Case 3'!E130</f>
        <v>1</v>
      </c>
      <c r="D226" s="582">
        <f>'Recycling - Case 3'!F130</f>
        <v>0.37</v>
      </c>
      <c r="E226" s="206">
        <f t="shared" si="188"/>
        <v>1144454759.6904125</v>
      </c>
      <c r="F226" s="207">
        <v>0</v>
      </c>
      <c r="G226" s="208">
        <f t="shared" si="189"/>
        <v>1144454759.6904125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25750232.093034286</v>
      </c>
      <c r="AA226" s="207">
        <f t="shared" si="274"/>
        <v>0</v>
      </c>
      <c r="AB226" s="207">
        <f t="shared" si="275"/>
        <v>25750232.093034286</v>
      </c>
      <c r="AC226" s="207">
        <f t="shared" si="276"/>
        <v>14420129.972099202</v>
      </c>
      <c r="AD226" s="207">
        <f t="shared" si="277"/>
        <v>2060018.5674427426</v>
      </c>
      <c r="AE226" s="207">
        <f t="shared" si="278"/>
        <v>0</v>
      </c>
      <c r="AF226" s="211">
        <f t="shared" si="279"/>
        <v>67980612.72561051</v>
      </c>
      <c r="AG226" s="206">
        <f t="shared" si="280"/>
        <v>0</v>
      </c>
      <c r="AH226" s="207">
        <f t="shared" si="281"/>
        <v>0</v>
      </c>
      <c r="AI226" s="207">
        <f t="shared" si="282"/>
        <v>6180055.7023282275</v>
      </c>
      <c r="AJ226" s="207">
        <f t="shared" si="283"/>
        <v>1236011.1404656454</v>
      </c>
      <c r="AK226" s="207">
        <f t="shared" si="284"/>
        <v>0</v>
      </c>
      <c r="AL226" s="207">
        <f t="shared" si="285"/>
        <v>0</v>
      </c>
      <c r="AM226" s="840">
        <f t="shared" si="286"/>
        <v>7416066.8427938726</v>
      </c>
      <c r="AN226" s="206">
        <f t="shared" si="287"/>
        <v>71499811.111658528</v>
      </c>
      <c r="AO226" s="207">
        <f t="shared" si="288"/>
        <v>0</v>
      </c>
      <c r="AP226" s="207">
        <f t="shared" si="289"/>
        <v>35749905.555829264</v>
      </c>
      <c r="AQ226" s="207">
        <f t="shared" si="290"/>
        <v>50470454.902347192</v>
      </c>
      <c r="AR226" s="207">
        <f t="shared" si="291"/>
        <v>2102935.6209311327</v>
      </c>
      <c r="AS226" s="207">
        <f t="shared" si="292"/>
        <v>0</v>
      </c>
      <c r="AT226" s="211">
        <f t="shared" si="293"/>
        <v>159823107.19076613</v>
      </c>
      <c r="AU226" s="222">
        <v>0</v>
      </c>
      <c r="AV226" s="217">
        <f t="shared" si="294"/>
        <v>235.21978675917049</v>
      </c>
      <c r="AW226" s="842">
        <f t="shared" si="295"/>
        <v>3.7074719688075195</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Guy Cunliffe</cp:lastModifiedBy>
  <dcterms:created xsi:type="dcterms:W3CDTF">2020-04-24T15:45:05Z</dcterms:created>
  <dcterms:modified xsi:type="dcterms:W3CDTF">2024-08-02T15:56:12Z</dcterms:modified>
</cp:coreProperties>
</file>